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 TUF\Downloads\"/>
    </mc:Choice>
  </mc:AlternateContent>
  <xr:revisionPtr revIDLastSave="0" documentId="13_ncr:1_{1386E061-807C-4ECD-8DFC-C7D42C962EF3}" xr6:coauthVersionLast="47" xr6:coauthVersionMax="47" xr10:uidLastSave="{00000000-0000-0000-0000-000000000000}"/>
  <bookViews>
    <workbookView xWindow="-108" yWindow="-108" windowWidth="23256" windowHeight="12576" xr2:uid="{4A267568-2140-4359-9AF1-94BF75E8F2C6}"/>
  </bookViews>
  <sheets>
    <sheet name="TOTAL ALL" sheetId="1" r:id="rId1"/>
    <sheet name="KLINIK" sheetId="5" r:id="rId2"/>
    <sheet name="RUMAH SAKIT" sheetId="6" r:id="rId3"/>
    <sheet name="APOTEK" sheetId="7" r:id="rId4"/>
    <sheet name="PUSKESMAS" sheetId="9" r:id="rId5"/>
    <sheet name="2022" sheetId="2" r:id="rId6"/>
    <sheet name="2023" sheetId="3" r:id="rId7"/>
    <sheet name="2024" sheetId="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" i="7" l="1"/>
  <c r="U18" i="1"/>
  <c r="T18" i="1"/>
  <c r="T17" i="1"/>
  <c r="T13" i="1"/>
  <c r="T21" i="7"/>
  <c r="T18" i="7"/>
  <c r="T14" i="7"/>
  <c r="S21" i="7"/>
  <c r="S18" i="7"/>
  <c r="S14" i="7"/>
  <c r="T17" i="6"/>
  <c r="T13" i="6"/>
  <c r="S17" i="6"/>
  <c r="S13" i="6"/>
  <c r="U3" i="5"/>
  <c r="R8" i="7"/>
  <c r="R7" i="7"/>
  <c r="R6" i="7"/>
  <c r="R5" i="7"/>
  <c r="R4" i="7"/>
  <c r="R3" i="7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G25" i="9"/>
  <c r="F25" i="9"/>
  <c r="E25" i="9"/>
  <c r="G24" i="9"/>
  <c r="F24" i="9"/>
  <c r="E24" i="9"/>
  <c r="R23" i="9"/>
  <c r="U23" i="9" s="1"/>
  <c r="Q23" i="9"/>
  <c r="P23" i="9"/>
  <c r="L23" i="9"/>
  <c r="K23" i="9"/>
  <c r="H23" i="9"/>
  <c r="R22" i="9"/>
  <c r="Q22" i="9"/>
  <c r="P22" i="9"/>
  <c r="L22" i="9"/>
  <c r="K22" i="9"/>
  <c r="H22" i="9"/>
  <c r="R21" i="9"/>
  <c r="Q21" i="9"/>
  <c r="P21" i="9"/>
  <c r="T21" i="9" s="1"/>
  <c r="L21" i="9"/>
  <c r="K21" i="9"/>
  <c r="H21" i="9"/>
  <c r="R20" i="9"/>
  <c r="U20" i="9" s="1"/>
  <c r="Q20" i="9"/>
  <c r="P20" i="9"/>
  <c r="S20" i="9" s="1"/>
  <c r="L20" i="9"/>
  <c r="K20" i="9"/>
  <c r="H20" i="9"/>
  <c r="U19" i="9"/>
  <c r="R19" i="9"/>
  <c r="Q19" i="9"/>
  <c r="P19" i="9"/>
  <c r="L19" i="9"/>
  <c r="K19" i="9"/>
  <c r="H19" i="9"/>
  <c r="R18" i="9"/>
  <c r="Q18" i="9"/>
  <c r="S18" i="9" s="1"/>
  <c r="P18" i="9"/>
  <c r="L18" i="9"/>
  <c r="K18" i="9"/>
  <c r="H18" i="9"/>
  <c r="R17" i="9"/>
  <c r="Q17" i="9"/>
  <c r="P17" i="9"/>
  <c r="U17" i="9" s="1"/>
  <c r="L17" i="9"/>
  <c r="K17" i="9"/>
  <c r="H17" i="9"/>
  <c r="R16" i="9"/>
  <c r="Q16" i="9"/>
  <c r="P16" i="9"/>
  <c r="U16" i="9" s="1"/>
  <c r="L16" i="9"/>
  <c r="K16" i="9"/>
  <c r="H16" i="9"/>
  <c r="R15" i="9"/>
  <c r="U15" i="9" s="1"/>
  <c r="Q15" i="9"/>
  <c r="P15" i="9"/>
  <c r="L15" i="9"/>
  <c r="K15" i="9"/>
  <c r="H15" i="9"/>
  <c r="R14" i="9"/>
  <c r="U14" i="9" s="1"/>
  <c r="Q14" i="9"/>
  <c r="P14" i="9"/>
  <c r="L14" i="9"/>
  <c r="K14" i="9"/>
  <c r="H14" i="9"/>
  <c r="R13" i="9"/>
  <c r="Q13" i="9"/>
  <c r="P13" i="9"/>
  <c r="T13" i="9" s="1"/>
  <c r="L13" i="9"/>
  <c r="K13" i="9"/>
  <c r="H13" i="9"/>
  <c r="R12" i="9"/>
  <c r="Q12" i="9"/>
  <c r="P12" i="9"/>
  <c r="L12" i="9"/>
  <c r="K12" i="9"/>
  <c r="H12" i="9"/>
  <c r="R11" i="9"/>
  <c r="U11" i="9" s="1"/>
  <c r="Q11" i="9"/>
  <c r="P11" i="9"/>
  <c r="L11" i="9"/>
  <c r="K11" i="9"/>
  <c r="H11" i="9"/>
  <c r="R10" i="9"/>
  <c r="Q10" i="9"/>
  <c r="P10" i="9"/>
  <c r="M10" i="9"/>
  <c r="L10" i="9"/>
  <c r="K10" i="9"/>
  <c r="H10" i="9"/>
  <c r="R9" i="9"/>
  <c r="U9" i="9" s="1"/>
  <c r="Q9" i="9"/>
  <c r="P9" i="9"/>
  <c r="M9" i="9"/>
  <c r="L9" i="9"/>
  <c r="K9" i="9"/>
  <c r="H9" i="9"/>
  <c r="R8" i="9"/>
  <c r="Q8" i="9"/>
  <c r="P8" i="9"/>
  <c r="M8" i="9"/>
  <c r="L8" i="9"/>
  <c r="K8" i="9"/>
  <c r="H8" i="9"/>
  <c r="R7" i="9"/>
  <c r="Q7" i="9"/>
  <c r="P7" i="9"/>
  <c r="M7" i="9"/>
  <c r="L7" i="9"/>
  <c r="K7" i="9"/>
  <c r="H7" i="9"/>
  <c r="R6" i="9"/>
  <c r="Q6" i="9"/>
  <c r="P6" i="9"/>
  <c r="S6" i="9" s="1"/>
  <c r="M6" i="9"/>
  <c r="L6" i="9"/>
  <c r="K6" i="9"/>
  <c r="H6" i="9"/>
  <c r="R5" i="9"/>
  <c r="Q5" i="9"/>
  <c r="P5" i="9"/>
  <c r="U5" i="9" s="1"/>
  <c r="M5" i="9"/>
  <c r="L5" i="9"/>
  <c r="K5" i="9"/>
  <c r="H5" i="9"/>
  <c r="R4" i="9"/>
  <c r="Q4" i="9"/>
  <c r="P4" i="9"/>
  <c r="M4" i="9"/>
  <c r="L4" i="9"/>
  <c r="K4" i="9"/>
  <c r="H4" i="9"/>
  <c r="R3" i="9"/>
  <c r="Q3" i="9"/>
  <c r="P3" i="9"/>
  <c r="M3" i="9"/>
  <c r="L3" i="9"/>
  <c r="K3" i="9"/>
  <c r="H3" i="9"/>
  <c r="G25" i="7"/>
  <c r="F25" i="7"/>
  <c r="E25" i="7"/>
  <c r="G24" i="7"/>
  <c r="F24" i="7"/>
  <c r="E24" i="7"/>
  <c r="R23" i="7"/>
  <c r="U23" i="7" s="1"/>
  <c r="Q23" i="7"/>
  <c r="P23" i="7"/>
  <c r="M23" i="7"/>
  <c r="L23" i="7"/>
  <c r="K23" i="7"/>
  <c r="H23" i="7"/>
  <c r="R22" i="7"/>
  <c r="U22" i="7" s="1"/>
  <c r="Q22" i="7"/>
  <c r="P22" i="7"/>
  <c r="M22" i="7"/>
  <c r="L22" i="7"/>
  <c r="K22" i="7"/>
  <c r="H22" i="7"/>
  <c r="R21" i="7"/>
  <c r="U21" i="7" s="1"/>
  <c r="Q21" i="7"/>
  <c r="P21" i="7"/>
  <c r="M21" i="7"/>
  <c r="L21" i="7"/>
  <c r="K21" i="7"/>
  <c r="H21" i="7"/>
  <c r="R20" i="7"/>
  <c r="Q20" i="7"/>
  <c r="P20" i="7"/>
  <c r="T20" i="7" s="1"/>
  <c r="M20" i="7"/>
  <c r="L20" i="7"/>
  <c r="K20" i="7"/>
  <c r="H20" i="7"/>
  <c r="R19" i="7"/>
  <c r="Q19" i="7"/>
  <c r="P19" i="7"/>
  <c r="T19" i="7" s="1"/>
  <c r="M19" i="7"/>
  <c r="L19" i="7"/>
  <c r="K19" i="7"/>
  <c r="H19" i="7"/>
  <c r="R18" i="7"/>
  <c r="Q18" i="7"/>
  <c r="P18" i="7"/>
  <c r="M18" i="7"/>
  <c r="L18" i="7"/>
  <c r="K18" i="7"/>
  <c r="H18" i="7"/>
  <c r="R17" i="7"/>
  <c r="Q17" i="7"/>
  <c r="P17" i="7"/>
  <c r="T17" i="7" s="1"/>
  <c r="M17" i="7"/>
  <c r="L17" i="7"/>
  <c r="K17" i="7"/>
  <c r="H17" i="7"/>
  <c r="R16" i="7"/>
  <c r="Q16" i="7"/>
  <c r="P16" i="7"/>
  <c r="M16" i="7"/>
  <c r="L16" i="7"/>
  <c r="K16" i="7"/>
  <c r="H16" i="7"/>
  <c r="R15" i="7"/>
  <c r="Q15" i="7"/>
  <c r="P15" i="7"/>
  <c r="M15" i="7"/>
  <c r="L15" i="7"/>
  <c r="K15" i="7"/>
  <c r="H15" i="7"/>
  <c r="R14" i="7"/>
  <c r="Q14" i="7"/>
  <c r="P14" i="7"/>
  <c r="M14" i="7"/>
  <c r="L14" i="7"/>
  <c r="K14" i="7"/>
  <c r="H14" i="7"/>
  <c r="R13" i="7"/>
  <c r="U13" i="7" s="1"/>
  <c r="Q13" i="7"/>
  <c r="P13" i="7"/>
  <c r="M13" i="7"/>
  <c r="L13" i="7"/>
  <c r="K13" i="7"/>
  <c r="H13" i="7"/>
  <c r="R12" i="7"/>
  <c r="Q12" i="7"/>
  <c r="P12" i="7"/>
  <c r="T12" i="7" s="1"/>
  <c r="M12" i="7"/>
  <c r="L12" i="7"/>
  <c r="K12" i="7"/>
  <c r="H12" i="7"/>
  <c r="R11" i="7"/>
  <c r="Q11" i="7"/>
  <c r="P11" i="7"/>
  <c r="S11" i="7" s="1"/>
  <c r="M11" i="7"/>
  <c r="L11" i="7"/>
  <c r="K11" i="7"/>
  <c r="H11" i="7"/>
  <c r="R10" i="7"/>
  <c r="Q10" i="7"/>
  <c r="P10" i="7"/>
  <c r="T10" i="7" s="1"/>
  <c r="M10" i="7"/>
  <c r="L10" i="7"/>
  <c r="K10" i="7"/>
  <c r="H10" i="7"/>
  <c r="R9" i="7"/>
  <c r="Q9" i="7"/>
  <c r="P9" i="7"/>
  <c r="T9" i="7" s="1"/>
  <c r="M9" i="7"/>
  <c r="L9" i="7"/>
  <c r="K9" i="7"/>
  <c r="H9" i="7"/>
  <c r="Q8" i="7"/>
  <c r="P8" i="7"/>
  <c r="M8" i="7"/>
  <c r="L8" i="7"/>
  <c r="K8" i="7"/>
  <c r="H8" i="7"/>
  <c r="Q7" i="7"/>
  <c r="P7" i="7"/>
  <c r="M7" i="7"/>
  <c r="L7" i="7"/>
  <c r="K7" i="7"/>
  <c r="H7" i="7"/>
  <c r="Q6" i="7"/>
  <c r="P6" i="7"/>
  <c r="S6" i="7" s="1"/>
  <c r="M6" i="7"/>
  <c r="L6" i="7"/>
  <c r="K6" i="7"/>
  <c r="H6" i="7"/>
  <c r="Q5" i="7"/>
  <c r="P5" i="7"/>
  <c r="M5" i="7"/>
  <c r="L5" i="7"/>
  <c r="K5" i="7"/>
  <c r="H5" i="7"/>
  <c r="Q4" i="7"/>
  <c r="P4" i="7"/>
  <c r="T4" i="7" s="1"/>
  <c r="M4" i="7"/>
  <c r="L4" i="7"/>
  <c r="K4" i="7"/>
  <c r="H4" i="7"/>
  <c r="Q3" i="7"/>
  <c r="P3" i="7"/>
  <c r="S3" i="7" s="1"/>
  <c r="M3" i="7"/>
  <c r="L3" i="7"/>
  <c r="K3" i="7"/>
  <c r="H3" i="7"/>
  <c r="G25" i="6"/>
  <c r="F25" i="6"/>
  <c r="E25" i="6"/>
  <c r="G24" i="6"/>
  <c r="F24" i="6"/>
  <c r="E24" i="6"/>
  <c r="R23" i="6"/>
  <c r="U23" i="6" s="1"/>
  <c r="Q23" i="6"/>
  <c r="P23" i="6"/>
  <c r="M23" i="6"/>
  <c r="L23" i="6"/>
  <c r="K23" i="6"/>
  <c r="H23" i="6"/>
  <c r="R22" i="6"/>
  <c r="U22" i="6" s="1"/>
  <c r="Q22" i="6"/>
  <c r="P22" i="6"/>
  <c r="M22" i="6"/>
  <c r="L22" i="6"/>
  <c r="K22" i="6"/>
  <c r="H22" i="6"/>
  <c r="R21" i="6"/>
  <c r="U21" i="6" s="1"/>
  <c r="Q21" i="6"/>
  <c r="P21" i="6"/>
  <c r="M21" i="6"/>
  <c r="L21" i="6"/>
  <c r="K21" i="6"/>
  <c r="H21" i="6"/>
  <c r="R20" i="6"/>
  <c r="U20" i="6" s="1"/>
  <c r="Q20" i="6"/>
  <c r="T20" i="6" s="1"/>
  <c r="P20" i="6"/>
  <c r="M20" i="6"/>
  <c r="L20" i="6"/>
  <c r="K20" i="6"/>
  <c r="H20" i="6"/>
  <c r="R19" i="6"/>
  <c r="Q19" i="6"/>
  <c r="P19" i="6"/>
  <c r="S19" i="6" s="1"/>
  <c r="M19" i="6"/>
  <c r="L19" i="6"/>
  <c r="K19" i="6"/>
  <c r="H19" i="6"/>
  <c r="R18" i="6"/>
  <c r="U18" i="6" s="1"/>
  <c r="Q18" i="6"/>
  <c r="P18" i="6"/>
  <c r="T18" i="6" s="1"/>
  <c r="M18" i="6"/>
  <c r="L18" i="6"/>
  <c r="K18" i="6"/>
  <c r="H18" i="6"/>
  <c r="R17" i="6"/>
  <c r="Q17" i="6"/>
  <c r="P17" i="6"/>
  <c r="U17" i="6" s="1"/>
  <c r="M17" i="6"/>
  <c r="L17" i="6"/>
  <c r="K17" i="6"/>
  <c r="H17" i="6"/>
  <c r="R16" i="6"/>
  <c r="Q16" i="6"/>
  <c r="P16" i="6"/>
  <c r="U16" i="6" s="1"/>
  <c r="M16" i="6"/>
  <c r="L16" i="6"/>
  <c r="K16" i="6"/>
  <c r="H16" i="6"/>
  <c r="R15" i="6"/>
  <c r="Q15" i="6"/>
  <c r="P15" i="6"/>
  <c r="T15" i="6" s="1"/>
  <c r="M15" i="6"/>
  <c r="L15" i="6"/>
  <c r="K15" i="6"/>
  <c r="H15" i="6"/>
  <c r="R14" i="6"/>
  <c r="Q14" i="6"/>
  <c r="P14" i="6"/>
  <c r="M14" i="6"/>
  <c r="L14" i="6"/>
  <c r="K14" i="6"/>
  <c r="H14" i="6"/>
  <c r="R13" i="6"/>
  <c r="U13" i="6" s="1"/>
  <c r="Q13" i="6"/>
  <c r="P13" i="6"/>
  <c r="M13" i="6"/>
  <c r="L13" i="6"/>
  <c r="K13" i="6"/>
  <c r="H13" i="6"/>
  <c r="R12" i="6"/>
  <c r="U12" i="6" s="1"/>
  <c r="Q12" i="6"/>
  <c r="P12" i="6"/>
  <c r="M12" i="6"/>
  <c r="L12" i="6"/>
  <c r="K12" i="6"/>
  <c r="H12" i="6"/>
  <c r="R11" i="6"/>
  <c r="U11" i="6" s="1"/>
  <c r="Q11" i="6"/>
  <c r="P11" i="6"/>
  <c r="M11" i="6"/>
  <c r="L11" i="6"/>
  <c r="K11" i="6"/>
  <c r="H11" i="6"/>
  <c r="R10" i="6"/>
  <c r="U10" i="6" s="1"/>
  <c r="Q10" i="6"/>
  <c r="P10" i="6"/>
  <c r="M10" i="6"/>
  <c r="L10" i="6"/>
  <c r="K10" i="6"/>
  <c r="H10" i="6"/>
  <c r="R9" i="6"/>
  <c r="Q9" i="6"/>
  <c r="P9" i="6"/>
  <c r="M9" i="6"/>
  <c r="L9" i="6"/>
  <c r="K9" i="6"/>
  <c r="H9" i="6"/>
  <c r="R8" i="6"/>
  <c r="Q8" i="6"/>
  <c r="P8" i="6"/>
  <c r="M8" i="6"/>
  <c r="L8" i="6"/>
  <c r="K8" i="6"/>
  <c r="H8" i="6"/>
  <c r="R7" i="6"/>
  <c r="Q7" i="6"/>
  <c r="P7" i="6"/>
  <c r="M7" i="6"/>
  <c r="L7" i="6"/>
  <c r="K7" i="6"/>
  <c r="H7" i="6"/>
  <c r="R6" i="6"/>
  <c r="Q6" i="6"/>
  <c r="P6" i="6"/>
  <c r="T6" i="6" s="1"/>
  <c r="M6" i="6"/>
  <c r="L6" i="6"/>
  <c r="K6" i="6"/>
  <c r="H6" i="6"/>
  <c r="R5" i="6"/>
  <c r="Q5" i="6"/>
  <c r="P5" i="6"/>
  <c r="M5" i="6"/>
  <c r="L5" i="6"/>
  <c r="K5" i="6"/>
  <c r="H5" i="6"/>
  <c r="R4" i="6"/>
  <c r="Q4" i="6"/>
  <c r="P4" i="6"/>
  <c r="M4" i="6"/>
  <c r="L4" i="6"/>
  <c r="K4" i="6"/>
  <c r="H4" i="6"/>
  <c r="U3" i="6"/>
  <c r="R3" i="6"/>
  <c r="Q3" i="6"/>
  <c r="P3" i="6"/>
  <c r="M3" i="6"/>
  <c r="L3" i="6"/>
  <c r="K3" i="6"/>
  <c r="H3" i="6"/>
  <c r="R3" i="5"/>
  <c r="Q3" i="5"/>
  <c r="P3" i="5"/>
  <c r="T3" i="5" s="1"/>
  <c r="M3" i="5"/>
  <c r="K3" i="5"/>
  <c r="L3" i="5"/>
  <c r="H4" i="5"/>
  <c r="I4" i="5" s="1"/>
  <c r="H5" i="5"/>
  <c r="H6" i="5"/>
  <c r="I6" i="5" s="1"/>
  <c r="H7" i="5"/>
  <c r="H8" i="5"/>
  <c r="H9" i="5"/>
  <c r="H10" i="5"/>
  <c r="H11" i="5"/>
  <c r="H12" i="5"/>
  <c r="I12" i="5" s="1"/>
  <c r="H13" i="5"/>
  <c r="H14" i="5"/>
  <c r="I14" i="5" s="1"/>
  <c r="H15" i="5"/>
  <c r="H16" i="5"/>
  <c r="H17" i="5"/>
  <c r="H18" i="5"/>
  <c r="H19" i="5"/>
  <c r="I19" i="5" s="1"/>
  <c r="H20" i="5"/>
  <c r="I20" i="5" s="1"/>
  <c r="H21" i="5"/>
  <c r="H22" i="5"/>
  <c r="I22" i="5" s="1"/>
  <c r="H23" i="5"/>
  <c r="H3" i="5"/>
  <c r="H25" i="5" s="1"/>
  <c r="F25" i="5"/>
  <c r="G25" i="5"/>
  <c r="E25" i="5"/>
  <c r="I11" i="5" l="1"/>
  <c r="I18" i="5"/>
  <c r="I10" i="5"/>
  <c r="I5" i="5"/>
  <c r="I13" i="5"/>
  <c r="I21" i="5"/>
  <c r="I7" i="5"/>
  <c r="I15" i="5"/>
  <c r="I23" i="5"/>
  <c r="I8" i="5"/>
  <c r="I16" i="5"/>
  <c r="I9" i="5"/>
  <c r="I17" i="5"/>
  <c r="I3" i="5"/>
  <c r="S22" i="6"/>
  <c r="U10" i="9"/>
  <c r="T12" i="6"/>
  <c r="T13" i="7"/>
  <c r="S14" i="9"/>
  <c r="T18" i="9"/>
  <c r="T23" i="9"/>
  <c r="T11" i="6"/>
  <c r="T19" i="6"/>
  <c r="S23" i="7"/>
  <c r="U9" i="6"/>
  <c r="U19" i="6"/>
  <c r="S20" i="6"/>
  <c r="T5" i="7"/>
  <c r="U6" i="7"/>
  <c r="U20" i="7"/>
  <c r="S7" i="9"/>
  <c r="U13" i="9"/>
  <c r="U8" i="6"/>
  <c r="T3" i="7"/>
  <c r="U4" i="7"/>
  <c r="U19" i="7"/>
  <c r="U7" i="9"/>
  <c r="S4" i="7"/>
  <c r="U16" i="7"/>
  <c r="T6" i="9"/>
  <c r="U12" i="9"/>
  <c r="T8" i="7"/>
  <c r="T15" i="7"/>
  <c r="T19" i="9"/>
  <c r="H25" i="9"/>
  <c r="I20" i="9" s="1"/>
  <c r="T5" i="9"/>
  <c r="U22" i="9"/>
  <c r="U21" i="9"/>
  <c r="U18" i="9"/>
  <c r="S16" i="9"/>
  <c r="T14" i="9"/>
  <c r="L24" i="9"/>
  <c r="S13" i="9"/>
  <c r="S11" i="9"/>
  <c r="T12" i="9"/>
  <c r="S12" i="9"/>
  <c r="T11" i="9"/>
  <c r="R24" i="9"/>
  <c r="T9" i="9"/>
  <c r="S10" i="9"/>
  <c r="T10" i="9"/>
  <c r="T7" i="9"/>
  <c r="U8" i="9"/>
  <c r="K24" i="9"/>
  <c r="H24" i="9"/>
  <c r="I24" i="9" s="1"/>
  <c r="P24" i="9"/>
  <c r="U24" i="9" s="1"/>
  <c r="S5" i="9"/>
  <c r="U6" i="9"/>
  <c r="T4" i="9"/>
  <c r="T3" i="9"/>
  <c r="U4" i="9"/>
  <c r="U3" i="9"/>
  <c r="I23" i="9"/>
  <c r="J23" i="9" s="1"/>
  <c r="I22" i="9"/>
  <c r="J22" i="9" s="1"/>
  <c r="I10" i="9"/>
  <c r="I18" i="9"/>
  <c r="I19" i="9"/>
  <c r="I5" i="9"/>
  <c r="I9" i="9"/>
  <c r="I12" i="9"/>
  <c r="I13" i="9"/>
  <c r="J13" i="9" s="1"/>
  <c r="I16" i="9"/>
  <c r="I11" i="9"/>
  <c r="I6" i="9"/>
  <c r="I4" i="9"/>
  <c r="I7" i="9"/>
  <c r="I8" i="9"/>
  <c r="I14" i="9"/>
  <c r="I15" i="9"/>
  <c r="S4" i="9"/>
  <c r="S9" i="9"/>
  <c r="T16" i="9"/>
  <c r="S21" i="9"/>
  <c r="S23" i="9"/>
  <c r="S19" i="9"/>
  <c r="S17" i="9"/>
  <c r="T17" i="9"/>
  <c r="S8" i="9"/>
  <c r="S15" i="9"/>
  <c r="S22" i="9"/>
  <c r="I3" i="9"/>
  <c r="S3" i="9"/>
  <c r="T8" i="9"/>
  <c r="T15" i="9"/>
  <c r="T20" i="9"/>
  <c r="T22" i="9"/>
  <c r="Q24" i="9"/>
  <c r="T23" i="7"/>
  <c r="S22" i="7"/>
  <c r="T22" i="7"/>
  <c r="U17" i="7"/>
  <c r="U15" i="7"/>
  <c r="S16" i="7"/>
  <c r="R24" i="7"/>
  <c r="T16" i="7"/>
  <c r="U18" i="7"/>
  <c r="U14" i="7"/>
  <c r="S12" i="7"/>
  <c r="U12" i="7"/>
  <c r="H24" i="7"/>
  <c r="H25" i="7"/>
  <c r="I10" i="7" s="1"/>
  <c r="T11" i="7"/>
  <c r="U11" i="7"/>
  <c r="U10" i="7"/>
  <c r="U9" i="7"/>
  <c r="S9" i="7"/>
  <c r="U5" i="7"/>
  <c r="K24" i="7"/>
  <c r="T7" i="7"/>
  <c r="U8" i="7"/>
  <c r="U7" i="7"/>
  <c r="L24" i="7"/>
  <c r="T6" i="7"/>
  <c r="S7" i="7"/>
  <c r="S19" i="7"/>
  <c r="S17" i="7"/>
  <c r="S5" i="7"/>
  <c r="S10" i="7"/>
  <c r="M24" i="7"/>
  <c r="S8" i="7"/>
  <c r="S15" i="7"/>
  <c r="S20" i="7"/>
  <c r="P24" i="7"/>
  <c r="S13" i="7"/>
  <c r="Q24" i="7"/>
  <c r="T23" i="6"/>
  <c r="T22" i="6"/>
  <c r="T21" i="6"/>
  <c r="S15" i="6"/>
  <c r="U15" i="6"/>
  <c r="S16" i="6"/>
  <c r="H24" i="6"/>
  <c r="T14" i="6"/>
  <c r="U14" i="6"/>
  <c r="H25" i="6"/>
  <c r="I16" i="6" s="1"/>
  <c r="S11" i="6"/>
  <c r="S10" i="6"/>
  <c r="T10" i="6"/>
  <c r="S9" i="6"/>
  <c r="K24" i="6"/>
  <c r="T8" i="6"/>
  <c r="S6" i="6"/>
  <c r="T7" i="6"/>
  <c r="T5" i="6"/>
  <c r="U6" i="6"/>
  <c r="U7" i="6"/>
  <c r="Q24" i="6"/>
  <c r="U5" i="6"/>
  <c r="R24" i="6"/>
  <c r="S4" i="6"/>
  <c r="L24" i="6"/>
  <c r="U4" i="6"/>
  <c r="T3" i="6"/>
  <c r="T16" i="6"/>
  <c r="S21" i="6"/>
  <c r="S23" i="6"/>
  <c r="T4" i="6"/>
  <c r="S7" i="6"/>
  <c r="T9" i="6"/>
  <c r="S12" i="6"/>
  <c r="S14" i="6"/>
  <c r="S5" i="6"/>
  <c r="M24" i="6"/>
  <c r="S8" i="6"/>
  <c r="P24" i="6"/>
  <c r="S3" i="6"/>
  <c r="S18" i="6"/>
  <c r="I25" i="5" l="1"/>
  <c r="I21" i="9"/>
  <c r="J21" i="9" s="1"/>
  <c r="I17" i="9"/>
  <c r="I25" i="9" s="1"/>
  <c r="T24" i="9"/>
  <c r="J14" i="9"/>
  <c r="J19" i="9"/>
  <c r="J3" i="9"/>
  <c r="J9" i="9"/>
  <c r="S24" i="9"/>
  <c r="U24" i="7"/>
  <c r="I23" i="7"/>
  <c r="J23" i="7" s="1"/>
  <c r="I17" i="7"/>
  <c r="I14" i="7"/>
  <c r="I24" i="7"/>
  <c r="I7" i="7"/>
  <c r="I9" i="7"/>
  <c r="I18" i="7"/>
  <c r="I20" i="7"/>
  <c r="I13" i="7"/>
  <c r="J13" i="7" s="1"/>
  <c r="I8" i="7"/>
  <c r="I19" i="7"/>
  <c r="I3" i="7"/>
  <c r="I6" i="7"/>
  <c r="I22" i="7"/>
  <c r="J22" i="7" s="1"/>
  <c r="I11" i="7"/>
  <c r="I5" i="7"/>
  <c r="I15" i="7"/>
  <c r="I16" i="7"/>
  <c r="I12" i="7"/>
  <c r="I4" i="7"/>
  <c r="I21" i="7"/>
  <c r="J21" i="7" s="1"/>
  <c r="T24" i="7"/>
  <c r="S24" i="7"/>
  <c r="I20" i="6"/>
  <c r="I24" i="6"/>
  <c r="I7" i="6"/>
  <c r="I10" i="6"/>
  <c r="I23" i="6"/>
  <c r="J23" i="6" s="1"/>
  <c r="I22" i="6"/>
  <c r="J22" i="6" s="1"/>
  <c r="I9" i="6"/>
  <c r="J9" i="6" s="1"/>
  <c r="I5" i="6"/>
  <c r="I15" i="6"/>
  <c r="I17" i="6"/>
  <c r="I8" i="6"/>
  <c r="I3" i="6"/>
  <c r="I11" i="6"/>
  <c r="I19" i="6"/>
  <c r="I14" i="6"/>
  <c r="I18" i="6"/>
  <c r="I13" i="6"/>
  <c r="J13" i="6" s="1"/>
  <c r="I6" i="6"/>
  <c r="I21" i="6"/>
  <c r="J21" i="6" s="1"/>
  <c r="I12" i="6"/>
  <c r="I4" i="6"/>
  <c r="T24" i="6"/>
  <c r="S24" i="6"/>
  <c r="U24" i="6"/>
  <c r="J19" i="6" l="1"/>
  <c r="J24" i="9"/>
  <c r="J19" i="7"/>
  <c r="J9" i="7"/>
  <c r="J14" i="7"/>
  <c r="I25" i="7"/>
  <c r="J3" i="7"/>
  <c r="J24" i="7" s="1"/>
  <c r="J14" i="6"/>
  <c r="J3" i="6"/>
  <c r="I25" i="6"/>
  <c r="J24" i="6" l="1"/>
  <c r="R23" i="5" l="1"/>
  <c r="Q23" i="5"/>
  <c r="P23" i="5"/>
  <c r="M23" i="5"/>
  <c r="R22" i="5"/>
  <c r="Q22" i="5"/>
  <c r="P22" i="5"/>
  <c r="M22" i="5"/>
  <c r="R21" i="5"/>
  <c r="Q21" i="5"/>
  <c r="P21" i="5"/>
  <c r="M21" i="5"/>
  <c r="R20" i="5"/>
  <c r="Q20" i="5"/>
  <c r="P20" i="5"/>
  <c r="M20" i="5"/>
  <c r="R19" i="5"/>
  <c r="U19" i="5" s="1"/>
  <c r="Q19" i="5"/>
  <c r="P19" i="5"/>
  <c r="M19" i="5"/>
  <c r="R18" i="5"/>
  <c r="U18" i="5" s="1"/>
  <c r="Q18" i="5"/>
  <c r="P18" i="5"/>
  <c r="M18" i="5"/>
  <c r="R17" i="5"/>
  <c r="Q17" i="5"/>
  <c r="P17" i="5"/>
  <c r="M17" i="5"/>
  <c r="R16" i="5"/>
  <c r="U16" i="5" s="1"/>
  <c r="Q16" i="5"/>
  <c r="P16" i="5"/>
  <c r="M16" i="5"/>
  <c r="R15" i="5"/>
  <c r="Q15" i="5"/>
  <c r="P15" i="5"/>
  <c r="M15" i="5"/>
  <c r="R14" i="5"/>
  <c r="Q14" i="5"/>
  <c r="P14" i="5"/>
  <c r="M14" i="5"/>
  <c r="R13" i="5"/>
  <c r="Q13" i="5"/>
  <c r="P13" i="5"/>
  <c r="M13" i="5"/>
  <c r="R12" i="5"/>
  <c r="T12" i="5" s="1"/>
  <c r="Q12" i="5"/>
  <c r="P12" i="5"/>
  <c r="M12" i="5"/>
  <c r="R11" i="5"/>
  <c r="Q11" i="5"/>
  <c r="S11" i="5" s="1"/>
  <c r="P11" i="5"/>
  <c r="T11" i="5" s="1"/>
  <c r="M11" i="5"/>
  <c r="R10" i="5"/>
  <c r="U10" i="5" s="1"/>
  <c r="Q10" i="5"/>
  <c r="P10" i="5"/>
  <c r="M10" i="5"/>
  <c r="R9" i="5"/>
  <c r="Q9" i="5"/>
  <c r="P9" i="5"/>
  <c r="M9" i="5"/>
  <c r="R8" i="5"/>
  <c r="Q8" i="5"/>
  <c r="P8" i="5"/>
  <c r="M8" i="5"/>
  <c r="R7" i="5"/>
  <c r="Q7" i="5"/>
  <c r="P7" i="5"/>
  <c r="T7" i="5" s="1"/>
  <c r="M7" i="5"/>
  <c r="R6" i="5"/>
  <c r="Q6" i="5"/>
  <c r="P6" i="5"/>
  <c r="M6" i="5"/>
  <c r="R5" i="5"/>
  <c r="Q5" i="5"/>
  <c r="P5" i="5"/>
  <c r="M5" i="5"/>
  <c r="R4" i="5"/>
  <c r="Q4" i="5"/>
  <c r="P4" i="5"/>
  <c r="M4" i="5"/>
  <c r="G24" i="5"/>
  <c r="F24" i="5"/>
  <c r="E24" i="5"/>
  <c r="H24" i="5" s="1"/>
  <c r="I24" i="5" s="1"/>
  <c r="L23" i="5"/>
  <c r="K23" i="5"/>
  <c r="L22" i="5"/>
  <c r="K22" i="5"/>
  <c r="L21" i="5"/>
  <c r="K21" i="5"/>
  <c r="L20" i="5"/>
  <c r="K20" i="5"/>
  <c r="L19" i="5"/>
  <c r="K19" i="5"/>
  <c r="L18" i="5"/>
  <c r="K18" i="5"/>
  <c r="L17" i="5"/>
  <c r="K17" i="5"/>
  <c r="L16" i="5"/>
  <c r="K16" i="5"/>
  <c r="L15" i="5"/>
  <c r="K15" i="5"/>
  <c r="L14" i="5"/>
  <c r="K14" i="5"/>
  <c r="L13" i="5"/>
  <c r="K13" i="5"/>
  <c r="L12" i="5"/>
  <c r="K12" i="5"/>
  <c r="L11" i="5"/>
  <c r="K11" i="5"/>
  <c r="L10" i="5"/>
  <c r="K10" i="5"/>
  <c r="L9" i="5"/>
  <c r="K9" i="5"/>
  <c r="L8" i="5"/>
  <c r="K8" i="5"/>
  <c r="L7" i="5"/>
  <c r="K7" i="5"/>
  <c r="L6" i="5"/>
  <c r="K6" i="5"/>
  <c r="L5" i="5"/>
  <c r="K5" i="5"/>
  <c r="L4" i="5"/>
  <c r="K4" i="5"/>
  <c r="S20" i="5" l="1"/>
  <c r="T20" i="5"/>
  <c r="T9" i="5"/>
  <c r="T13" i="5"/>
  <c r="U22" i="5"/>
  <c r="T22" i="5"/>
  <c r="S22" i="5"/>
  <c r="T17" i="5"/>
  <c r="S17" i="5"/>
  <c r="T19" i="5"/>
  <c r="S19" i="5"/>
  <c r="U11" i="5"/>
  <c r="U13" i="5"/>
  <c r="S15" i="5"/>
  <c r="T15" i="5"/>
  <c r="T21" i="5"/>
  <c r="S21" i="5"/>
  <c r="S13" i="5"/>
  <c r="U17" i="5"/>
  <c r="S6" i="5"/>
  <c r="T8" i="5"/>
  <c r="U21" i="5"/>
  <c r="T23" i="5"/>
  <c r="S23" i="5"/>
  <c r="T10" i="5"/>
  <c r="S14" i="5"/>
  <c r="T14" i="5"/>
  <c r="T16" i="5"/>
  <c r="S16" i="5"/>
  <c r="T18" i="5"/>
  <c r="S18" i="5"/>
  <c r="U23" i="5"/>
  <c r="U20" i="5"/>
  <c r="S10" i="5"/>
  <c r="Q24" i="5"/>
  <c r="U9" i="5"/>
  <c r="S9" i="5"/>
  <c r="R24" i="5"/>
  <c r="U12" i="5"/>
  <c r="U5" i="5"/>
  <c r="S5" i="5"/>
  <c r="T5" i="5"/>
  <c r="U8" i="5"/>
  <c r="K24" i="5"/>
  <c r="T4" i="5"/>
  <c r="U4" i="5"/>
  <c r="P24" i="5"/>
  <c r="M24" i="5"/>
  <c r="L24" i="5"/>
  <c r="T6" i="5"/>
  <c r="U7" i="5"/>
  <c r="U15" i="5"/>
  <c r="S4" i="5"/>
  <c r="U6" i="5"/>
  <c r="S12" i="5"/>
  <c r="U14" i="5"/>
  <c r="S3" i="5"/>
  <c r="S8" i="5"/>
  <c r="S7" i="5"/>
  <c r="T24" i="5" l="1"/>
  <c r="S24" i="5"/>
  <c r="U24" i="5"/>
  <c r="J21" i="5"/>
  <c r="J22" i="5"/>
  <c r="J13" i="5"/>
  <c r="J23" i="5"/>
  <c r="J19" i="5" l="1"/>
  <c r="J14" i="5"/>
  <c r="J3" i="5"/>
  <c r="J9" i="5"/>
  <c r="J24" i="5" l="1"/>
  <c r="P3" i="1" l="1"/>
  <c r="T6" i="1"/>
  <c r="T15" i="1"/>
  <c r="T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3" i="1"/>
  <c r="P4" i="1"/>
  <c r="T4" i="1" s="1"/>
  <c r="P5" i="1"/>
  <c r="T5" i="1" s="1"/>
  <c r="P6" i="1"/>
  <c r="P7" i="1"/>
  <c r="T7" i="1" s="1"/>
  <c r="P8" i="1"/>
  <c r="T8" i="1" s="1"/>
  <c r="P9" i="1"/>
  <c r="T9" i="1" s="1"/>
  <c r="P10" i="1"/>
  <c r="T10" i="1" s="1"/>
  <c r="P11" i="1"/>
  <c r="T11" i="1" s="1"/>
  <c r="P12" i="1"/>
  <c r="T12" i="1" s="1"/>
  <c r="P13" i="1"/>
  <c r="P14" i="1"/>
  <c r="T14" i="1" s="1"/>
  <c r="P15" i="1"/>
  <c r="P16" i="1"/>
  <c r="T16" i="1" s="1"/>
  <c r="P17" i="1"/>
  <c r="P18" i="1"/>
  <c r="P19" i="1"/>
  <c r="T19" i="1" s="1"/>
  <c r="P20" i="1"/>
  <c r="T20" i="1" s="1"/>
  <c r="P21" i="1"/>
  <c r="T21" i="1" s="1"/>
  <c r="P22" i="1"/>
  <c r="T22" i="1" s="1"/>
  <c r="P23" i="1"/>
  <c r="T23" i="1" s="1"/>
  <c r="U17" i="1" l="1"/>
  <c r="U9" i="1"/>
  <c r="S14" i="1"/>
  <c r="S6" i="1"/>
  <c r="S15" i="1"/>
  <c r="U12" i="1"/>
  <c r="U4" i="1"/>
  <c r="U20" i="1"/>
  <c r="U8" i="1"/>
  <c r="S5" i="1"/>
  <c r="S10" i="1"/>
  <c r="U16" i="1"/>
  <c r="S9" i="1"/>
  <c r="U11" i="1"/>
  <c r="S18" i="1"/>
  <c r="R24" i="1"/>
  <c r="U22" i="1"/>
  <c r="U6" i="1"/>
  <c r="U13" i="1"/>
  <c r="S23" i="1"/>
  <c r="U14" i="1"/>
  <c r="S3" i="1"/>
  <c r="U5" i="1"/>
  <c r="S12" i="1"/>
  <c r="U15" i="1"/>
  <c r="U21" i="1"/>
  <c r="U19" i="1"/>
  <c r="S16" i="1"/>
  <c r="S11" i="1"/>
  <c r="S7" i="1"/>
  <c r="S4" i="1"/>
  <c r="S22" i="1"/>
  <c r="S21" i="1"/>
  <c r="U10" i="1"/>
  <c r="S20" i="1"/>
  <c r="P24" i="1"/>
  <c r="T24" i="1" s="1"/>
  <c r="S19" i="1"/>
  <c r="S8" i="1"/>
  <c r="U3" i="1"/>
  <c r="S13" i="1"/>
  <c r="U23" i="1"/>
  <c r="U7" i="1"/>
  <c r="Q24" i="1"/>
  <c r="S17" i="1"/>
  <c r="K18" i="1"/>
  <c r="K17" i="1"/>
  <c r="K13" i="1"/>
  <c r="M18" i="1"/>
  <c r="M17" i="1"/>
  <c r="M13" i="1"/>
  <c r="M4" i="1"/>
  <c r="M5" i="1"/>
  <c r="M6" i="1"/>
  <c r="M7" i="1"/>
  <c r="M8" i="1"/>
  <c r="M9" i="1"/>
  <c r="M10" i="1"/>
  <c r="M11" i="1"/>
  <c r="M12" i="1"/>
  <c r="M14" i="1"/>
  <c r="M15" i="1"/>
  <c r="M16" i="1"/>
  <c r="M19" i="1"/>
  <c r="M20" i="1"/>
  <c r="M21" i="1"/>
  <c r="M22" i="1"/>
  <c r="M23" i="1"/>
  <c r="M3" i="1"/>
  <c r="S24" i="1" l="1"/>
  <c r="U24" i="1"/>
  <c r="L4" i="1"/>
  <c r="L3" i="1"/>
  <c r="K3" i="1"/>
  <c r="G26" i="1"/>
  <c r="F26" i="1"/>
  <c r="E26" i="1"/>
  <c r="L22" i="1" l="1"/>
  <c r="E24" i="1"/>
  <c r="F24" i="1"/>
  <c r="G2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3" i="1"/>
  <c r="K4" i="1"/>
  <c r="K5" i="1"/>
  <c r="K6" i="1"/>
  <c r="K7" i="1"/>
  <c r="K8" i="1"/>
  <c r="K9" i="1"/>
  <c r="K10" i="1"/>
  <c r="K11" i="1"/>
  <c r="K12" i="1"/>
  <c r="K14" i="1"/>
  <c r="K15" i="1"/>
  <c r="K16" i="1"/>
  <c r="K19" i="1"/>
  <c r="K20" i="1"/>
  <c r="K21" i="1"/>
  <c r="K22" i="1"/>
  <c r="K23" i="1"/>
  <c r="M24" i="1" l="1"/>
  <c r="L24" i="1"/>
  <c r="K24" i="1"/>
  <c r="G27" i="1" l="1"/>
  <c r="F27" i="1"/>
  <c r="E27" i="1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" i="4"/>
  <c r="F23" i="4"/>
  <c r="G23" i="4"/>
  <c r="H23" i="4"/>
  <c r="E23" i="4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" i="3"/>
  <c r="F23" i="3"/>
  <c r="G23" i="3"/>
  <c r="H23" i="3"/>
  <c r="E23" i="3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" i="2"/>
  <c r="F23" i="2"/>
  <c r="G23" i="2"/>
  <c r="H23" i="2"/>
  <c r="E23" i="2"/>
  <c r="H18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9" i="1"/>
  <c r="H20" i="1"/>
  <c r="H21" i="1"/>
  <c r="H23" i="1"/>
  <c r="H22" i="1"/>
  <c r="H3" i="1"/>
  <c r="J4" i="3" l="1"/>
  <c r="J21" i="4"/>
  <c r="K21" i="4" s="1"/>
  <c r="J13" i="4"/>
  <c r="J12" i="4"/>
  <c r="K12" i="4" s="1"/>
  <c r="J4" i="4"/>
  <c r="J22" i="3"/>
  <c r="K22" i="3" s="1"/>
  <c r="J12" i="2"/>
  <c r="K12" i="2" s="1"/>
  <c r="J19" i="4"/>
  <c r="J17" i="3"/>
  <c r="J9" i="3"/>
  <c r="J18" i="4"/>
  <c r="J10" i="4"/>
  <c r="J7" i="2"/>
  <c r="J17" i="4"/>
  <c r="J9" i="4"/>
  <c r="J2" i="3"/>
  <c r="J15" i="3"/>
  <c r="J7" i="3"/>
  <c r="J16" i="4"/>
  <c r="H24" i="1"/>
  <c r="I21" i="1" s="1"/>
  <c r="I23" i="4"/>
  <c r="J2" i="4" s="1"/>
  <c r="I23" i="3"/>
  <c r="J19" i="3" s="1"/>
  <c r="I23" i="2"/>
  <c r="J5" i="2" s="1"/>
  <c r="J15" i="2" l="1"/>
  <c r="J22" i="2"/>
  <c r="K22" i="2" s="1"/>
  <c r="J14" i="3"/>
  <c r="K18" i="4"/>
  <c r="J2" i="2"/>
  <c r="J19" i="2"/>
  <c r="J7" i="4"/>
  <c r="J11" i="2"/>
  <c r="J10" i="2"/>
  <c r="J16" i="2"/>
  <c r="J21" i="2"/>
  <c r="K21" i="2" s="1"/>
  <c r="J20" i="4"/>
  <c r="K20" i="4" s="1"/>
  <c r="J6" i="4"/>
  <c r="J4" i="2"/>
  <c r="J9" i="2"/>
  <c r="J3" i="4"/>
  <c r="K2" i="4" s="1"/>
  <c r="J14" i="4"/>
  <c r="J8" i="4"/>
  <c r="J6" i="3"/>
  <c r="J13" i="2"/>
  <c r="J11" i="4"/>
  <c r="J5" i="4"/>
  <c r="J22" i="4"/>
  <c r="K22" i="4" s="1"/>
  <c r="J5" i="3"/>
  <c r="J8" i="2"/>
  <c r="J10" i="3"/>
  <c r="J3" i="3"/>
  <c r="K2" i="3" s="1"/>
  <c r="J12" i="3"/>
  <c r="K12" i="3" s="1"/>
  <c r="J13" i="3"/>
  <c r="K13" i="3" s="1"/>
  <c r="J8" i="3"/>
  <c r="J18" i="3"/>
  <c r="K18" i="3" s="1"/>
  <c r="J20" i="3"/>
  <c r="K20" i="3" s="1"/>
  <c r="J15" i="4"/>
  <c r="K13" i="4"/>
  <c r="J6" i="2"/>
  <c r="J20" i="2"/>
  <c r="K20" i="2" s="1"/>
  <c r="J18" i="2"/>
  <c r="K18" i="2" s="1"/>
  <c r="J11" i="3"/>
  <c r="J14" i="2"/>
  <c r="K13" i="2" s="1"/>
  <c r="J16" i="3"/>
  <c r="J21" i="3"/>
  <c r="K21" i="3" s="1"/>
  <c r="J17" i="2"/>
  <c r="J3" i="2"/>
  <c r="I5" i="1"/>
  <c r="I4" i="1"/>
  <c r="I12" i="1"/>
  <c r="I6" i="1"/>
  <c r="I22" i="1"/>
  <c r="J22" i="1" s="1"/>
  <c r="I15" i="1"/>
  <c r="I8" i="1"/>
  <c r="I3" i="1"/>
  <c r="I9" i="1"/>
  <c r="I14" i="1"/>
  <c r="I7" i="1"/>
  <c r="I16" i="1"/>
  <c r="I17" i="1"/>
  <c r="I23" i="1"/>
  <c r="J23" i="1" s="1"/>
  <c r="I18" i="1"/>
  <c r="I10" i="1"/>
  <c r="I11" i="1"/>
  <c r="I13" i="1"/>
  <c r="J13" i="1" s="1"/>
  <c r="I20" i="1"/>
  <c r="I19" i="1"/>
  <c r="J21" i="1"/>
  <c r="K8" i="3" l="1"/>
  <c r="K2" i="2"/>
  <c r="K8" i="4"/>
  <c r="K8" i="2"/>
  <c r="J19" i="1"/>
  <c r="J14" i="1"/>
  <c r="I24" i="1"/>
  <c r="J9" i="1"/>
  <c r="J3" i="1"/>
  <c r="J24" i="1" l="1"/>
</calcChain>
</file>

<file path=xl/sharedStrings.xml><?xml version="1.0" encoding="utf-8"?>
<sst xmlns="http://schemas.openxmlformats.org/spreadsheetml/2006/main" count="624" uniqueCount="52">
  <si>
    <t>No</t>
  </si>
  <si>
    <t>Jenis Obat</t>
  </si>
  <si>
    <t>Bentuk Sediaan</t>
  </si>
  <si>
    <t>Kekuatan Dosis</t>
  </si>
  <si>
    <t xml:space="preserve">Codein </t>
  </si>
  <si>
    <t>Kapsul</t>
  </si>
  <si>
    <t>30 mg</t>
  </si>
  <si>
    <t>Syrup</t>
  </si>
  <si>
    <t>11.11 mg/5ml</t>
  </si>
  <si>
    <t>Tablet</t>
  </si>
  <si>
    <t>10 mg</t>
  </si>
  <si>
    <t>15 mg</t>
  </si>
  <si>
    <t>20 mg</t>
  </si>
  <si>
    <t>Fentanil</t>
  </si>
  <si>
    <t>Injeksi</t>
  </si>
  <si>
    <t>50 mcg/ml</t>
  </si>
  <si>
    <t>100 mcg/2 ml</t>
  </si>
  <si>
    <t>Patch</t>
  </si>
  <si>
    <t>12 mcg/h</t>
  </si>
  <si>
    <t>25 mcg/h</t>
  </si>
  <si>
    <t>Hidromorfon</t>
  </si>
  <si>
    <t>Morfin</t>
  </si>
  <si>
    <t>10 mg/ml</t>
  </si>
  <si>
    <t>Oksikodon</t>
  </si>
  <si>
    <t>Petidin</t>
  </si>
  <si>
    <t>50 mg/ml</t>
  </si>
  <si>
    <t>Sufentanil</t>
  </si>
  <si>
    <t>32 mg</t>
  </si>
  <si>
    <t>Remifentanil</t>
  </si>
  <si>
    <t>2 mg/ml</t>
  </si>
  <si>
    <t>Total Distribusi</t>
  </si>
  <si>
    <t>Total</t>
  </si>
  <si>
    <t>Klinik</t>
  </si>
  <si>
    <t>Rumah Sakit</t>
  </si>
  <si>
    <t>Apotek</t>
  </si>
  <si>
    <t>Puskesmas</t>
  </si>
  <si>
    <t>Total Penggunaan</t>
  </si>
  <si>
    <t>10 mg/5 ml</t>
  </si>
  <si>
    <t>Penggunaan</t>
  </si>
  <si>
    <t>% Total</t>
  </si>
  <si>
    <t>% Akumulasi</t>
  </si>
  <si>
    <t>Rata-Rata Penyaluran</t>
  </si>
  <si>
    <t>% Naik</t>
  </si>
  <si>
    <t>Rata-Rata</t>
  </si>
  <si>
    <t>Tahun</t>
  </si>
  <si>
    <t>Dose</t>
  </si>
  <si>
    <t>Dose Use</t>
  </si>
  <si>
    <t>Mean</t>
  </si>
  <si>
    <t>Std</t>
  </si>
  <si>
    <t>%Inc</t>
  </si>
  <si>
    <t>Total rata-rata</t>
  </si>
  <si>
    <t>STDEV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</si>
</sst>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0.0%"/>
    <numFmt numFmtId="165" formatCode="_-* #,##0.0000_-;\-* #,##0.0000_-;_-* &quot;-&quot;_-;_-@_-"/>
    <numFmt numFmtId="166" formatCode="_-* #,##0.0000_-;\-* #,##0.0000_-;_-* &quot;-&quot;????_-;_-@_-"/>
    <numFmt numFmtId="167" formatCode="0.0000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0" borderId="1" xfId="0" applyFill="1" applyBorder="1"/>
    <xf numFmtId="41" fontId="0" fillId="0" borderId="1" xfId="1" applyFont="1" applyBorder="1"/>
    <xf numFmtId="41" fontId="0" fillId="0" borderId="0" xfId="1" applyFont="1"/>
    <xf numFmtId="9" fontId="0" fillId="0" borderId="0" xfId="2" applyFont="1"/>
    <xf numFmtId="164" fontId="0" fillId="0" borderId="0" xfId="0" applyNumberFormat="1"/>
    <xf numFmtId="41" fontId="0" fillId="0" borderId="1" xfId="0" applyNumberFormat="1" applyBorder="1"/>
    <xf numFmtId="41" fontId="0" fillId="0" borderId="0" xfId="0" applyNumberFormat="1"/>
    <xf numFmtId="9" fontId="0" fillId="0" borderId="1" xfId="2" applyFont="1" applyBorder="1"/>
    <xf numFmtId="164" fontId="0" fillId="0" borderId="1" xfId="0" applyNumberFormat="1" applyBorder="1"/>
    <xf numFmtId="164" fontId="0" fillId="0" borderId="0" xfId="2" applyNumberFormat="1" applyFont="1"/>
    <xf numFmtId="41" fontId="0" fillId="0" borderId="0" xfId="1" applyFont="1" applyFill="1" applyBorder="1"/>
    <xf numFmtId="165" fontId="0" fillId="0" borderId="0" xfId="1" applyNumberFormat="1" applyFont="1"/>
    <xf numFmtId="166" fontId="0" fillId="0" borderId="0" xfId="0" applyNumberFormat="1"/>
    <xf numFmtId="9" fontId="0" fillId="0" borderId="1" xfId="2" applyNumberFormat="1" applyFont="1" applyBorder="1"/>
    <xf numFmtId="0" fontId="0" fillId="2" borderId="0" xfId="0" applyFill="1"/>
    <xf numFmtId="0" fontId="0" fillId="3" borderId="0" xfId="0" applyFill="1"/>
    <xf numFmtId="0" fontId="0" fillId="2" borderId="1" xfId="0" applyFill="1" applyBorder="1"/>
    <xf numFmtId="41" fontId="0" fillId="2" borderId="0" xfId="0" applyNumberFormat="1" applyFill="1"/>
    <xf numFmtId="9" fontId="0" fillId="0" borderId="0" xfId="0" applyNumberFormat="1"/>
    <xf numFmtId="167" fontId="0" fillId="0" borderId="0" xfId="2" applyNumberFormat="1" applyFont="1"/>
    <xf numFmtId="9" fontId="0" fillId="0" borderId="0" xfId="2" applyNumberFormat="1" applyFont="1"/>
    <xf numFmtId="0" fontId="0" fillId="0" borderId="2" xfId="0" applyBorder="1" applyAlignment="1">
      <alignment horizontal="center"/>
    </xf>
    <xf numFmtId="164" fontId="0" fillId="0" borderId="1" xfId="2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4D9C8-9773-452C-B5BA-CC650E0EB576}">
  <dimension ref="A1:U31"/>
  <sheetViews>
    <sheetView tabSelected="1" zoomScale="70" zoomScaleNormal="70" workbookViewId="0">
      <selection activeCell="Q36" sqref="Q36"/>
    </sheetView>
  </sheetViews>
  <sheetFormatPr defaultRowHeight="14.4" x14ac:dyDescent="0.3"/>
  <cols>
    <col min="1" max="1" width="3.44140625" bestFit="1" customWidth="1"/>
    <col min="2" max="2" width="11.77734375" bestFit="1" customWidth="1"/>
    <col min="3" max="4" width="14.109375" bestFit="1" customWidth="1"/>
    <col min="5" max="7" width="11.109375" bestFit="1" customWidth="1"/>
    <col min="8" max="8" width="14" hidden="1" customWidth="1"/>
    <col min="9" max="9" width="7.21875" hidden="1" customWidth="1"/>
    <col min="10" max="10" width="11.6640625" hidden="1" customWidth="1"/>
    <col min="11" max="11" width="19.5546875" bestFit="1" customWidth="1"/>
    <col min="12" max="12" width="11.88671875" style="11" bestFit="1" customWidth="1"/>
    <col min="13" max="13" width="9.44140625" bestFit="1" customWidth="1"/>
    <col min="16" max="20" width="12.21875" bestFit="1" customWidth="1"/>
    <col min="21" max="21" width="12.44140625" bestFit="1" customWidth="1"/>
  </cols>
  <sheetData>
    <row r="1" spans="1:21" x14ac:dyDescent="0.3">
      <c r="A1" s="25" t="s">
        <v>0</v>
      </c>
      <c r="B1" s="25" t="s">
        <v>1</v>
      </c>
      <c r="C1" s="25" t="s">
        <v>2</v>
      </c>
      <c r="D1" s="25" t="s">
        <v>3</v>
      </c>
      <c r="E1" s="25" t="s">
        <v>44</v>
      </c>
      <c r="F1" s="25"/>
      <c r="G1" s="25"/>
      <c r="H1" s="1"/>
      <c r="I1" s="1"/>
      <c r="J1" s="1"/>
      <c r="K1" s="26" t="s">
        <v>41</v>
      </c>
      <c r="L1" s="24" t="s">
        <v>42</v>
      </c>
      <c r="M1" s="23"/>
      <c r="P1" s="17" t="s">
        <v>46</v>
      </c>
    </row>
    <row r="2" spans="1:21" x14ac:dyDescent="0.3">
      <c r="A2" s="25"/>
      <c r="B2" s="25"/>
      <c r="C2" s="25"/>
      <c r="D2" s="25"/>
      <c r="E2" s="1">
        <v>2022</v>
      </c>
      <c r="F2" s="1">
        <v>2023</v>
      </c>
      <c r="G2" s="1">
        <v>2024</v>
      </c>
      <c r="H2" s="1" t="s">
        <v>30</v>
      </c>
      <c r="I2" s="1" t="s">
        <v>39</v>
      </c>
      <c r="J2" s="1" t="s">
        <v>40</v>
      </c>
      <c r="K2" s="26"/>
      <c r="L2" s="24"/>
      <c r="M2" s="23"/>
      <c r="O2" s="16" t="s">
        <v>45</v>
      </c>
      <c r="P2" s="1">
        <v>2022</v>
      </c>
      <c r="Q2" s="1">
        <v>2023</v>
      </c>
      <c r="R2" s="1">
        <v>2024</v>
      </c>
      <c r="S2" s="18" t="s">
        <v>47</v>
      </c>
      <c r="T2" t="s">
        <v>48</v>
      </c>
      <c r="U2" t="s">
        <v>49</v>
      </c>
    </row>
    <row r="3" spans="1:21" x14ac:dyDescent="0.3">
      <c r="A3" s="1">
        <v>1</v>
      </c>
      <c r="B3" s="1" t="s">
        <v>4</v>
      </c>
      <c r="C3" s="1" t="s">
        <v>5</v>
      </c>
      <c r="D3" s="1" t="s">
        <v>6</v>
      </c>
      <c r="E3" s="3">
        <v>335950</v>
      </c>
      <c r="F3" s="3">
        <v>74340</v>
      </c>
      <c r="G3" s="3">
        <v>172640</v>
      </c>
      <c r="H3" s="3">
        <f>SUM(E3:G3)</f>
        <v>582930</v>
      </c>
      <c r="I3" s="9">
        <f>H3/$H$24</f>
        <v>0.79291325194681539</v>
      </c>
      <c r="J3" s="10">
        <f>SUM(I3:I8)</f>
        <v>19.368728534022512</v>
      </c>
      <c r="K3" s="7">
        <f>AVERAGE(E3:G3)</f>
        <v>194310</v>
      </c>
      <c r="L3" s="15">
        <f>IFERROR((G3-E3)/E3,0)</f>
        <v>-0.4861140050602768</v>
      </c>
      <c r="M3" s="4">
        <f>STDEV(E3:G3)</f>
        <v>132144.38958956979</v>
      </c>
      <c r="O3" s="16">
        <v>30</v>
      </c>
      <c r="P3" s="8">
        <f>O3*E3</f>
        <v>10078500</v>
      </c>
      <c r="Q3" s="8">
        <f>O3*F3</f>
        <v>2230200</v>
      </c>
      <c r="R3" s="8">
        <f>O3*G3</f>
        <v>5179200</v>
      </c>
      <c r="S3" s="19">
        <f>AVERAGE(P3:R3)</f>
        <v>5829300</v>
      </c>
      <c r="T3" s="8">
        <f>STDEV(P3:R3)</f>
        <v>3964331.6876870934</v>
      </c>
      <c r="U3" s="22">
        <f>IFERROR((R3-P3)/P3,0)</f>
        <v>-0.4861140050602768</v>
      </c>
    </row>
    <row r="4" spans="1:21" x14ac:dyDescent="0.3">
      <c r="A4" s="1">
        <v>2</v>
      </c>
      <c r="B4" s="1" t="s">
        <v>4</v>
      </c>
      <c r="C4" s="1" t="s">
        <v>7</v>
      </c>
      <c r="D4" s="1" t="s">
        <v>8</v>
      </c>
      <c r="E4" s="3">
        <v>3149</v>
      </c>
      <c r="F4" s="3">
        <v>376</v>
      </c>
      <c r="G4" s="3">
        <v>450</v>
      </c>
      <c r="H4" s="3">
        <f t="shared" ref="H4:H21" si="0">SUM(E4:G4)</f>
        <v>3975</v>
      </c>
      <c r="I4" s="9">
        <f t="shared" ref="I4:I23" si="1">H4/$H$24</f>
        <v>5.4068759138980512E-3</v>
      </c>
      <c r="J4" s="10"/>
      <c r="K4" s="7">
        <f t="shared" ref="K4:K23" si="2">AVERAGE(E4:G4)</f>
        <v>1325</v>
      </c>
      <c r="L4" s="15">
        <f>IFERROR((G4-E4)/E4,0)</f>
        <v>-0.85709749126706891</v>
      </c>
      <c r="M4" s="4">
        <f t="shared" ref="M4:M24" si="3">STDEV(E4:G4)</f>
        <v>1580.0636063146319</v>
      </c>
      <c r="O4" s="16">
        <v>133.32</v>
      </c>
      <c r="P4" s="8">
        <f t="shared" ref="P4:P23" si="4">O4*E4</f>
        <v>419824.68</v>
      </c>
      <c r="Q4" s="8">
        <f t="shared" ref="Q4:Q23" si="5">O4*F4</f>
        <v>50128.32</v>
      </c>
      <c r="R4" s="8">
        <f t="shared" ref="R4:R23" si="6">O4*G4</f>
        <v>59994</v>
      </c>
      <c r="S4" s="19">
        <f t="shared" ref="S4:S23" si="7">AVERAGE(P4:R4)</f>
        <v>176649</v>
      </c>
      <c r="T4" s="8">
        <f t="shared" ref="T4:T23" si="8">STDEV(P4:R4)</f>
        <v>210654.0799938667</v>
      </c>
      <c r="U4" s="22">
        <f t="shared" ref="U4:U23" si="9">IFERROR((R4-P4)/P4,0)</f>
        <v>-0.85709749126706891</v>
      </c>
    </row>
    <row r="5" spans="1:21" x14ac:dyDescent="0.3">
      <c r="A5" s="1">
        <v>3</v>
      </c>
      <c r="B5" s="1" t="s">
        <v>4</v>
      </c>
      <c r="C5" s="1" t="s">
        <v>9</v>
      </c>
      <c r="D5" s="1" t="s">
        <v>10</v>
      </c>
      <c r="E5" s="3">
        <v>1891800</v>
      </c>
      <c r="F5" s="3">
        <v>2220000</v>
      </c>
      <c r="G5" s="3">
        <v>2049400</v>
      </c>
      <c r="H5" s="3">
        <f t="shared" si="0"/>
        <v>6161200</v>
      </c>
      <c r="I5" s="9">
        <f t="shared" si="1"/>
        <v>8.3805896555241954</v>
      </c>
      <c r="J5" s="10"/>
      <c r="K5" s="7">
        <f t="shared" si="2"/>
        <v>2053733.3333333333</v>
      </c>
      <c r="L5" s="15">
        <f t="shared" ref="L5:L23" si="10">IFERROR((G5-E5)/E5,0)</f>
        <v>8.3306903478168937E-2</v>
      </c>
      <c r="M5" s="4">
        <f t="shared" si="3"/>
        <v>164142.90521778067</v>
      </c>
      <c r="O5" s="16">
        <v>10</v>
      </c>
      <c r="P5" s="8">
        <f t="shared" si="4"/>
        <v>18918000</v>
      </c>
      <c r="Q5" s="8">
        <f t="shared" si="5"/>
        <v>22200000</v>
      </c>
      <c r="R5" s="8">
        <f t="shared" si="6"/>
        <v>20494000</v>
      </c>
      <c r="S5" s="19">
        <f t="shared" si="7"/>
        <v>20537333.333333332</v>
      </c>
      <c r="T5" s="8">
        <f t="shared" si="8"/>
        <v>1641429.0521778069</v>
      </c>
      <c r="U5" s="22">
        <f t="shared" si="9"/>
        <v>8.3306903478168937E-2</v>
      </c>
    </row>
    <row r="6" spans="1:21" x14ac:dyDescent="0.3">
      <c r="A6" s="1">
        <v>4</v>
      </c>
      <c r="B6" s="1" t="s">
        <v>4</v>
      </c>
      <c r="C6" s="1" t="s">
        <v>9</v>
      </c>
      <c r="D6" s="1" t="s">
        <v>11</v>
      </c>
      <c r="E6" s="3">
        <v>727000</v>
      </c>
      <c r="F6" s="3">
        <v>924500</v>
      </c>
      <c r="G6" s="3">
        <v>768900</v>
      </c>
      <c r="H6" s="3">
        <f t="shared" si="0"/>
        <v>2420400</v>
      </c>
      <c r="I6" s="9">
        <f t="shared" si="1"/>
        <v>3.2922773489305266</v>
      </c>
      <c r="J6" s="10"/>
      <c r="K6" s="7">
        <f t="shared" si="2"/>
        <v>806800</v>
      </c>
      <c r="L6" s="15">
        <f t="shared" si="10"/>
        <v>5.7634112792297111E-2</v>
      </c>
      <c r="M6" s="4">
        <f t="shared" si="3"/>
        <v>104061.85660461763</v>
      </c>
      <c r="O6" s="16">
        <v>15</v>
      </c>
      <c r="P6" s="8">
        <f t="shared" si="4"/>
        <v>10905000</v>
      </c>
      <c r="Q6" s="8">
        <f t="shared" si="5"/>
        <v>13867500</v>
      </c>
      <c r="R6" s="8">
        <f t="shared" si="6"/>
        <v>11533500</v>
      </c>
      <c r="S6" s="19">
        <f t="shared" si="7"/>
        <v>12102000</v>
      </c>
      <c r="T6" s="8">
        <f t="shared" si="8"/>
        <v>1560927.8490692643</v>
      </c>
      <c r="U6" s="22">
        <f t="shared" si="9"/>
        <v>5.7634112792297111E-2</v>
      </c>
    </row>
    <row r="7" spans="1:21" x14ac:dyDescent="0.3">
      <c r="A7" s="1">
        <v>5</v>
      </c>
      <c r="B7" s="1" t="s">
        <v>4</v>
      </c>
      <c r="C7" s="1" t="s">
        <v>9</v>
      </c>
      <c r="D7" s="1" t="s">
        <v>12</v>
      </c>
      <c r="E7" s="3">
        <v>1455600</v>
      </c>
      <c r="F7" s="3">
        <v>1676600</v>
      </c>
      <c r="G7" s="3">
        <v>1659900</v>
      </c>
      <c r="H7" s="3">
        <f t="shared" si="0"/>
        <v>4792100</v>
      </c>
      <c r="I7" s="9">
        <f t="shared" si="1"/>
        <v>6.5183119665385796</v>
      </c>
      <c r="J7" s="10"/>
      <c r="K7" s="7">
        <f t="shared" si="2"/>
        <v>1597366.6666666667</v>
      </c>
      <c r="L7" s="15">
        <f t="shared" si="10"/>
        <v>0.14035449299258038</v>
      </c>
      <c r="M7" s="4">
        <f t="shared" si="3"/>
        <v>123057.15474255584</v>
      </c>
      <c r="O7" s="16">
        <v>20</v>
      </c>
      <c r="P7" s="8">
        <f t="shared" si="4"/>
        <v>29112000</v>
      </c>
      <c r="Q7" s="8">
        <f t="shared" si="5"/>
        <v>33532000</v>
      </c>
      <c r="R7" s="8">
        <f t="shared" si="6"/>
        <v>33198000</v>
      </c>
      <c r="S7" s="19">
        <f t="shared" si="7"/>
        <v>31947333.333333332</v>
      </c>
      <c r="T7" s="8">
        <f t="shared" si="8"/>
        <v>2461143.0948511171</v>
      </c>
      <c r="U7" s="22">
        <f t="shared" si="9"/>
        <v>0.14035449299258038</v>
      </c>
    </row>
    <row r="8" spans="1:21" x14ac:dyDescent="0.3">
      <c r="A8" s="1">
        <v>6</v>
      </c>
      <c r="B8" s="1" t="s">
        <v>4</v>
      </c>
      <c r="C8" s="1" t="s">
        <v>9</v>
      </c>
      <c r="D8" s="1" t="s">
        <v>6</v>
      </c>
      <c r="E8" s="3">
        <v>61700</v>
      </c>
      <c r="F8" s="3">
        <v>85200</v>
      </c>
      <c r="G8" s="3">
        <v>131900</v>
      </c>
      <c r="H8" s="3">
        <f t="shared" si="0"/>
        <v>278800</v>
      </c>
      <c r="I8" s="9">
        <f t="shared" si="1"/>
        <v>0.37922943516849728</v>
      </c>
      <c r="J8" s="10"/>
      <c r="K8" s="7">
        <f t="shared" si="2"/>
        <v>92933.333333333328</v>
      </c>
      <c r="L8" s="15">
        <f t="shared" si="10"/>
        <v>1.1377633711507293</v>
      </c>
      <c r="M8" s="4">
        <f t="shared" si="3"/>
        <v>35733.224502321842</v>
      </c>
      <c r="O8" s="16">
        <v>30</v>
      </c>
      <c r="P8" s="8">
        <f t="shared" si="4"/>
        <v>1851000</v>
      </c>
      <c r="Q8" s="8">
        <f t="shared" si="5"/>
        <v>2556000</v>
      </c>
      <c r="R8" s="8">
        <f t="shared" si="6"/>
        <v>3957000</v>
      </c>
      <c r="S8" s="19">
        <f t="shared" si="7"/>
        <v>2788000</v>
      </c>
      <c r="T8" s="8">
        <f t="shared" si="8"/>
        <v>1071996.7350696549</v>
      </c>
      <c r="U8" s="22">
        <f t="shared" si="9"/>
        <v>1.1377633711507293</v>
      </c>
    </row>
    <row r="9" spans="1:21" x14ac:dyDescent="0.3">
      <c r="A9" s="1">
        <v>7</v>
      </c>
      <c r="B9" s="1" t="s">
        <v>13</v>
      </c>
      <c r="C9" s="1" t="s">
        <v>14</v>
      </c>
      <c r="D9" s="1" t="s">
        <v>15</v>
      </c>
      <c r="E9" s="3">
        <v>140635</v>
      </c>
      <c r="F9" s="3">
        <v>131595</v>
      </c>
      <c r="G9" s="3">
        <v>95560</v>
      </c>
      <c r="H9" s="3">
        <f t="shared" si="0"/>
        <v>367790</v>
      </c>
      <c r="I9" s="9">
        <f t="shared" si="1"/>
        <v>0.50027544462202878</v>
      </c>
      <c r="J9" s="10">
        <f>SUM(I9:I12)</f>
        <v>0.56472948617676066</v>
      </c>
      <c r="K9" s="7">
        <f t="shared" si="2"/>
        <v>122596.66666666667</v>
      </c>
      <c r="L9" s="15">
        <f t="shared" si="10"/>
        <v>-0.32051054147260638</v>
      </c>
      <c r="M9" s="4">
        <f t="shared" si="3"/>
        <v>23846.727413490768</v>
      </c>
      <c r="O9" s="16">
        <v>0.1</v>
      </c>
      <c r="P9" s="8">
        <f t="shared" si="4"/>
        <v>14063.5</v>
      </c>
      <c r="Q9" s="8">
        <f t="shared" si="5"/>
        <v>13159.5</v>
      </c>
      <c r="R9" s="8">
        <f t="shared" si="6"/>
        <v>9556</v>
      </c>
      <c r="S9" s="19">
        <f t="shared" si="7"/>
        <v>12259.666666666666</v>
      </c>
      <c r="T9" s="8">
        <f t="shared" si="8"/>
        <v>2384.6727413490817</v>
      </c>
      <c r="U9" s="22">
        <f t="shared" si="9"/>
        <v>-0.32051054147260638</v>
      </c>
    </row>
    <row r="10" spans="1:21" x14ac:dyDescent="0.3">
      <c r="A10" s="1">
        <v>8</v>
      </c>
      <c r="B10" s="1" t="s">
        <v>13</v>
      </c>
      <c r="C10" s="1" t="s">
        <v>14</v>
      </c>
      <c r="D10" s="1" t="s">
        <v>16</v>
      </c>
      <c r="E10" s="3">
        <v>1820</v>
      </c>
      <c r="F10" s="3">
        <v>5565</v>
      </c>
      <c r="G10" s="3">
        <v>6525</v>
      </c>
      <c r="H10" s="3">
        <f t="shared" si="0"/>
        <v>13910</v>
      </c>
      <c r="I10" s="9">
        <f t="shared" si="1"/>
        <v>1.8920665147753937E-2</v>
      </c>
      <c r="J10" s="10"/>
      <c r="K10" s="7">
        <f t="shared" si="2"/>
        <v>4636.666666666667</v>
      </c>
      <c r="L10" s="15">
        <f t="shared" si="10"/>
        <v>2.5851648351648353</v>
      </c>
      <c r="M10" s="4">
        <f t="shared" si="3"/>
        <v>2486.0829296975053</v>
      </c>
      <c r="O10" s="16">
        <v>0.1</v>
      </c>
      <c r="P10" s="8">
        <f t="shared" si="4"/>
        <v>182</v>
      </c>
      <c r="Q10" s="8">
        <f t="shared" si="5"/>
        <v>556.5</v>
      </c>
      <c r="R10" s="8">
        <f t="shared" si="6"/>
        <v>652.5</v>
      </c>
      <c r="S10" s="19">
        <f t="shared" si="7"/>
        <v>463.66666666666669</v>
      </c>
      <c r="T10" s="8">
        <f t="shared" si="8"/>
        <v>248.60829296975052</v>
      </c>
      <c r="U10" s="22">
        <f t="shared" si="9"/>
        <v>2.5851648351648353</v>
      </c>
    </row>
    <row r="11" spans="1:21" x14ac:dyDescent="0.3">
      <c r="A11" s="1">
        <v>9</v>
      </c>
      <c r="B11" s="1" t="s">
        <v>13</v>
      </c>
      <c r="C11" s="1" t="s">
        <v>17</v>
      </c>
      <c r="D11" s="1" t="s">
        <v>18</v>
      </c>
      <c r="E11" s="3">
        <v>11720</v>
      </c>
      <c r="F11" s="3">
        <v>11755</v>
      </c>
      <c r="G11" s="3">
        <v>2050</v>
      </c>
      <c r="H11" s="3">
        <f t="shared" si="0"/>
        <v>25525</v>
      </c>
      <c r="I11" s="9">
        <f t="shared" si="1"/>
        <v>3.4719624579181825E-2</v>
      </c>
      <c r="J11" s="10"/>
      <c r="K11" s="7">
        <f t="shared" si="2"/>
        <v>8508.3333333333339</v>
      </c>
      <c r="L11" s="15">
        <f t="shared" si="10"/>
        <v>-0.82508532423208192</v>
      </c>
      <c r="M11" s="4">
        <f t="shared" si="3"/>
        <v>5593.1081102847747</v>
      </c>
      <c r="O11" s="16">
        <v>0.06</v>
      </c>
      <c r="P11" s="8">
        <f t="shared" si="4"/>
        <v>703.19999999999993</v>
      </c>
      <c r="Q11" s="8">
        <f t="shared" si="5"/>
        <v>705.3</v>
      </c>
      <c r="R11" s="8">
        <f t="shared" si="6"/>
        <v>123</v>
      </c>
      <c r="S11" s="19">
        <f t="shared" si="7"/>
        <v>510.5</v>
      </c>
      <c r="T11" s="8">
        <f t="shared" si="8"/>
        <v>335.58648661708639</v>
      </c>
      <c r="U11" s="22">
        <f t="shared" si="9"/>
        <v>-0.82508532423208192</v>
      </c>
    </row>
    <row r="12" spans="1:21" x14ac:dyDescent="0.3">
      <c r="A12" s="1">
        <v>10</v>
      </c>
      <c r="B12" s="1" t="s">
        <v>13</v>
      </c>
      <c r="C12" s="1" t="s">
        <v>17</v>
      </c>
      <c r="D12" s="1" t="s">
        <v>19</v>
      </c>
      <c r="E12" s="3">
        <v>2735</v>
      </c>
      <c r="F12" s="3">
        <v>4595</v>
      </c>
      <c r="G12" s="3">
        <v>620</v>
      </c>
      <c r="H12" s="3">
        <f t="shared" si="0"/>
        <v>7950</v>
      </c>
      <c r="I12" s="9">
        <f t="shared" si="1"/>
        <v>1.0813751827796102E-2</v>
      </c>
      <c r="J12" s="10"/>
      <c r="K12" s="7">
        <f t="shared" si="2"/>
        <v>2650</v>
      </c>
      <c r="L12" s="15">
        <f t="shared" si="10"/>
        <v>-0.77330895795246801</v>
      </c>
      <c r="M12" s="4">
        <f t="shared" si="3"/>
        <v>1988.8627403619387</v>
      </c>
      <c r="O12" s="16">
        <v>0.125</v>
      </c>
      <c r="P12" s="8">
        <f t="shared" si="4"/>
        <v>341.875</v>
      </c>
      <c r="Q12" s="8">
        <f t="shared" si="5"/>
        <v>574.375</v>
      </c>
      <c r="R12" s="8">
        <f t="shared" si="6"/>
        <v>77.5</v>
      </c>
      <c r="S12" s="19">
        <f t="shared" si="7"/>
        <v>331.25</v>
      </c>
      <c r="T12" s="8">
        <f t="shared" si="8"/>
        <v>248.60784254524233</v>
      </c>
      <c r="U12" s="22">
        <f t="shared" si="9"/>
        <v>-0.77330895795246801</v>
      </c>
    </row>
    <row r="13" spans="1:21" x14ac:dyDescent="0.3">
      <c r="A13" s="1">
        <v>11</v>
      </c>
      <c r="B13" s="1" t="s">
        <v>20</v>
      </c>
      <c r="C13" s="1" t="s">
        <v>9</v>
      </c>
      <c r="D13" s="1" t="s">
        <v>27</v>
      </c>
      <c r="E13" s="3">
        <v>168</v>
      </c>
      <c r="F13" s="3">
        <v>0</v>
      </c>
      <c r="G13" s="3">
        <v>0</v>
      </c>
      <c r="H13" s="3">
        <f t="shared" si="0"/>
        <v>168</v>
      </c>
      <c r="I13" s="9">
        <f t="shared" si="1"/>
        <v>2.2851701975720067E-4</v>
      </c>
      <c r="J13" s="10">
        <f>I13</f>
        <v>2.2851701975720067E-4</v>
      </c>
      <c r="K13" s="7">
        <f>AVERAGE(E13)</f>
        <v>168</v>
      </c>
      <c r="L13" s="15">
        <f t="shared" si="10"/>
        <v>-1</v>
      </c>
      <c r="M13" s="4" t="e">
        <f>STDEV(E13)</f>
        <v>#DIV/0!</v>
      </c>
      <c r="O13" s="16">
        <v>32</v>
      </c>
      <c r="P13" s="8">
        <f t="shared" si="4"/>
        <v>5376</v>
      </c>
      <c r="Q13" s="8">
        <f t="shared" si="5"/>
        <v>0</v>
      </c>
      <c r="R13" s="8">
        <f t="shared" si="6"/>
        <v>0</v>
      </c>
      <c r="S13" s="19">
        <f>AVERAGE(P13)</f>
        <v>5376</v>
      </c>
      <c r="T13" s="8">
        <f>IFERROR(STDEV(P13),0)</f>
        <v>0</v>
      </c>
      <c r="U13" s="22">
        <f t="shared" si="9"/>
        <v>-1</v>
      </c>
    </row>
    <row r="14" spans="1:21" x14ac:dyDescent="0.3">
      <c r="A14" s="1">
        <v>12</v>
      </c>
      <c r="B14" s="1" t="s">
        <v>21</v>
      </c>
      <c r="C14" s="1" t="s">
        <v>14</v>
      </c>
      <c r="D14" s="1" t="s">
        <v>22</v>
      </c>
      <c r="E14" s="3">
        <v>12680</v>
      </c>
      <c r="F14" s="3">
        <v>17500</v>
      </c>
      <c r="G14" s="3">
        <v>12730</v>
      </c>
      <c r="H14" s="3">
        <f t="shared" si="0"/>
        <v>42910</v>
      </c>
      <c r="I14" s="9">
        <f t="shared" si="1"/>
        <v>5.8367055462985006E-2</v>
      </c>
      <c r="J14" s="10">
        <f>SUM(I14:I18)</f>
        <v>0.94677049682048486</v>
      </c>
      <c r="K14" s="7">
        <f t="shared" si="2"/>
        <v>14303.333333333334</v>
      </c>
      <c r="L14" s="15">
        <f t="shared" si="10"/>
        <v>3.9432176656151417E-3</v>
      </c>
      <c r="M14" s="4">
        <f t="shared" si="3"/>
        <v>2768.5074197721256</v>
      </c>
      <c r="O14" s="16">
        <v>10</v>
      </c>
      <c r="P14" s="8">
        <f t="shared" si="4"/>
        <v>126800</v>
      </c>
      <c r="Q14" s="8">
        <f t="shared" si="5"/>
        <v>175000</v>
      </c>
      <c r="R14" s="8">
        <f t="shared" si="6"/>
        <v>127300</v>
      </c>
      <c r="S14" s="19">
        <f t="shared" si="7"/>
        <v>143033.33333333334</v>
      </c>
      <c r="T14" s="8">
        <f t="shared" si="8"/>
        <v>27685.074197721271</v>
      </c>
      <c r="U14" s="22">
        <f t="shared" si="9"/>
        <v>3.9432176656151417E-3</v>
      </c>
    </row>
    <row r="15" spans="1:21" x14ac:dyDescent="0.3">
      <c r="A15" s="1">
        <v>13</v>
      </c>
      <c r="B15" s="1" t="s">
        <v>21</v>
      </c>
      <c r="C15" s="1" t="s">
        <v>9</v>
      </c>
      <c r="D15" s="1" t="s">
        <v>10</v>
      </c>
      <c r="E15" s="3">
        <v>120330</v>
      </c>
      <c r="F15" s="3">
        <v>248430</v>
      </c>
      <c r="G15" s="3">
        <v>169710</v>
      </c>
      <c r="H15" s="3">
        <f t="shared" si="0"/>
        <v>538470</v>
      </c>
      <c r="I15" s="9">
        <f t="shared" si="1"/>
        <v>0.73243785493249902</v>
      </c>
      <c r="J15" s="10"/>
      <c r="K15" s="7">
        <f t="shared" si="2"/>
        <v>179490</v>
      </c>
      <c r="L15" s="15">
        <f t="shared" si="10"/>
        <v>0.41037147843430566</v>
      </c>
      <c r="M15" s="4">
        <f t="shared" si="3"/>
        <v>64607.575407222954</v>
      </c>
      <c r="O15" s="16">
        <v>10</v>
      </c>
      <c r="P15" s="8">
        <f t="shared" si="4"/>
        <v>1203300</v>
      </c>
      <c r="Q15" s="8">
        <f t="shared" si="5"/>
        <v>2484300</v>
      </c>
      <c r="R15" s="8">
        <f t="shared" si="6"/>
        <v>1697100</v>
      </c>
      <c r="S15" s="19">
        <f t="shared" si="7"/>
        <v>1794900</v>
      </c>
      <c r="T15" s="8">
        <f t="shared" si="8"/>
        <v>646075.75407222949</v>
      </c>
      <c r="U15" s="22">
        <f t="shared" si="9"/>
        <v>0.41037147843430566</v>
      </c>
    </row>
    <row r="16" spans="1:21" x14ac:dyDescent="0.3">
      <c r="A16" s="1">
        <v>14</v>
      </c>
      <c r="B16" s="1" t="s">
        <v>21</v>
      </c>
      <c r="C16" s="1" t="s">
        <v>9</v>
      </c>
      <c r="D16" s="1" t="s">
        <v>11</v>
      </c>
      <c r="E16" s="3">
        <v>12360</v>
      </c>
      <c r="F16" s="3">
        <v>72900</v>
      </c>
      <c r="G16" s="3">
        <v>29340</v>
      </c>
      <c r="H16" s="3">
        <f t="shared" si="0"/>
        <v>114600</v>
      </c>
      <c r="I16" s="9">
        <f t="shared" si="1"/>
        <v>0.15588125276294759</v>
      </c>
      <c r="J16" s="10"/>
      <c r="K16" s="7">
        <f t="shared" si="2"/>
        <v>38200</v>
      </c>
      <c r="L16" s="15">
        <f t="shared" si="10"/>
        <v>1.3737864077669903</v>
      </c>
      <c r="M16" s="4">
        <f t="shared" si="3"/>
        <v>31227.35339409986</v>
      </c>
      <c r="O16" s="16">
        <v>15</v>
      </c>
      <c r="P16" s="8">
        <f t="shared" si="4"/>
        <v>185400</v>
      </c>
      <c r="Q16" s="8">
        <f t="shared" si="5"/>
        <v>1093500</v>
      </c>
      <c r="R16" s="8">
        <f t="shared" si="6"/>
        <v>440100</v>
      </c>
      <c r="S16" s="19">
        <f t="shared" si="7"/>
        <v>573000</v>
      </c>
      <c r="T16" s="8">
        <f t="shared" si="8"/>
        <v>468410.30091149791</v>
      </c>
      <c r="U16" s="22">
        <f t="shared" si="9"/>
        <v>1.3737864077669903</v>
      </c>
    </row>
    <row r="17" spans="1:21" x14ac:dyDescent="0.3">
      <c r="A17" s="1">
        <v>15</v>
      </c>
      <c r="B17" s="1" t="s">
        <v>21</v>
      </c>
      <c r="C17" s="1" t="s">
        <v>9</v>
      </c>
      <c r="D17" s="1" t="s">
        <v>6</v>
      </c>
      <c r="E17" s="3">
        <v>0</v>
      </c>
      <c r="F17" s="3">
        <v>60</v>
      </c>
      <c r="G17" s="3">
        <v>0</v>
      </c>
      <c r="H17" s="3">
        <f t="shared" si="0"/>
        <v>60</v>
      </c>
      <c r="I17" s="9">
        <f t="shared" si="1"/>
        <v>8.1613221341857379E-5</v>
      </c>
      <c r="J17" s="10"/>
      <c r="K17" s="7">
        <f>AVERAGE(F17)</f>
        <v>60</v>
      </c>
      <c r="L17" s="15">
        <f t="shared" si="10"/>
        <v>0</v>
      </c>
      <c r="M17" s="4" t="e">
        <f>STDEV(F17)</f>
        <v>#DIV/0!</v>
      </c>
      <c r="O17" s="16">
        <v>30</v>
      </c>
      <c r="P17" s="8">
        <f t="shared" si="4"/>
        <v>0</v>
      </c>
      <c r="Q17" s="8">
        <f t="shared" si="5"/>
        <v>1800</v>
      </c>
      <c r="R17" s="8">
        <f t="shared" si="6"/>
        <v>0</v>
      </c>
      <c r="S17" s="19">
        <f>AVERAGE(Q17)</f>
        <v>1800</v>
      </c>
      <c r="T17" s="8">
        <f>IFERROR(STDEV(Q17),0)</f>
        <v>0</v>
      </c>
      <c r="U17" s="22">
        <f t="shared" si="9"/>
        <v>0</v>
      </c>
    </row>
    <row r="18" spans="1:21" x14ac:dyDescent="0.3">
      <c r="A18" s="1">
        <v>16</v>
      </c>
      <c r="B18" s="1" t="s">
        <v>21</v>
      </c>
      <c r="C18" s="1" t="s">
        <v>7</v>
      </c>
      <c r="D18" s="1" t="s">
        <v>37</v>
      </c>
      <c r="E18" s="3">
        <v>0</v>
      </c>
      <c r="F18" s="3">
        <v>0</v>
      </c>
      <c r="G18" s="1">
        <v>2</v>
      </c>
      <c r="H18" s="3">
        <f t="shared" si="0"/>
        <v>2</v>
      </c>
      <c r="I18" s="9">
        <f t="shared" si="1"/>
        <v>2.7204407113952461E-6</v>
      </c>
      <c r="J18" s="10"/>
      <c r="K18" s="7">
        <f>AVERAGE(G18)</f>
        <v>2</v>
      </c>
      <c r="L18" s="15">
        <f t="shared" si="10"/>
        <v>0</v>
      </c>
      <c r="M18" s="4" t="e">
        <f>STDEV(G18)</f>
        <v>#DIV/0!</v>
      </c>
      <c r="O18" s="16">
        <v>120</v>
      </c>
      <c r="P18" s="8">
        <f t="shared" si="4"/>
        <v>0</v>
      </c>
      <c r="Q18" s="8">
        <f t="shared" si="5"/>
        <v>0</v>
      </c>
      <c r="R18" s="8">
        <f t="shared" si="6"/>
        <v>240</v>
      </c>
      <c r="S18" s="19">
        <f>AVERAGE(R18)</f>
        <v>240</v>
      </c>
      <c r="T18" s="8">
        <f>IFERROR(STDEV(R18),0)</f>
        <v>0</v>
      </c>
      <c r="U18" s="22">
        <f>IFERROR((R18-P18)/P18,0)</f>
        <v>0</v>
      </c>
    </row>
    <row r="19" spans="1:21" x14ac:dyDescent="0.3">
      <c r="A19" s="1">
        <v>17</v>
      </c>
      <c r="B19" s="1" t="s">
        <v>23</v>
      </c>
      <c r="C19" s="1" t="s">
        <v>14</v>
      </c>
      <c r="D19" s="1" t="s">
        <v>22</v>
      </c>
      <c r="E19" s="3">
        <v>0</v>
      </c>
      <c r="F19" s="3">
        <v>0</v>
      </c>
      <c r="G19" s="3">
        <v>0</v>
      </c>
      <c r="H19" s="3">
        <f t="shared" si="0"/>
        <v>0</v>
      </c>
      <c r="I19" s="9">
        <f t="shared" si="1"/>
        <v>0</v>
      </c>
      <c r="J19" s="10">
        <f>SUM(I19:I20)</f>
        <v>0</v>
      </c>
      <c r="K19" s="7">
        <f t="shared" si="2"/>
        <v>0</v>
      </c>
      <c r="L19" s="15">
        <f t="shared" si="10"/>
        <v>0</v>
      </c>
      <c r="M19" s="4">
        <f t="shared" si="3"/>
        <v>0</v>
      </c>
      <c r="O19" s="16">
        <v>10</v>
      </c>
      <c r="P19" s="8">
        <f t="shared" si="4"/>
        <v>0</v>
      </c>
      <c r="Q19" s="8">
        <f t="shared" si="5"/>
        <v>0</v>
      </c>
      <c r="R19" s="8">
        <f t="shared" si="6"/>
        <v>0</v>
      </c>
      <c r="S19" s="19">
        <f t="shared" si="7"/>
        <v>0</v>
      </c>
      <c r="T19" s="8">
        <f t="shared" si="8"/>
        <v>0</v>
      </c>
      <c r="U19" s="22">
        <f t="shared" si="9"/>
        <v>0</v>
      </c>
    </row>
    <row r="20" spans="1:21" x14ac:dyDescent="0.3">
      <c r="A20" s="1">
        <v>18</v>
      </c>
      <c r="B20" s="1" t="s">
        <v>23</v>
      </c>
      <c r="C20" s="1" t="s">
        <v>9</v>
      </c>
      <c r="D20" s="1" t="s">
        <v>10</v>
      </c>
      <c r="E20" s="3">
        <v>0</v>
      </c>
      <c r="F20" s="3">
        <v>0</v>
      </c>
      <c r="G20" s="3">
        <v>0</v>
      </c>
      <c r="H20" s="3">
        <f t="shared" si="0"/>
        <v>0</v>
      </c>
      <c r="I20" s="9">
        <f t="shared" si="1"/>
        <v>0</v>
      </c>
      <c r="J20" s="10"/>
      <c r="K20" s="7">
        <f t="shared" si="2"/>
        <v>0</v>
      </c>
      <c r="L20" s="15">
        <f t="shared" si="10"/>
        <v>0</v>
      </c>
      <c r="M20" s="4">
        <f t="shared" si="3"/>
        <v>0</v>
      </c>
      <c r="O20" s="16">
        <v>10</v>
      </c>
      <c r="P20" s="8">
        <f t="shared" si="4"/>
        <v>0</v>
      </c>
      <c r="Q20" s="8">
        <f t="shared" si="5"/>
        <v>0</v>
      </c>
      <c r="R20" s="8">
        <f t="shared" si="6"/>
        <v>0</v>
      </c>
      <c r="S20" s="19">
        <f t="shared" si="7"/>
        <v>0</v>
      </c>
      <c r="T20" s="8">
        <f t="shared" si="8"/>
        <v>0</v>
      </c>
      <c r="U20" s="22">
        <f t="shared" si="9"/>
        <v>0</v>
      </c>
    </row>
    <row r="21" spans="1:21" x14ac:dyDescent="0.3">
      <c r="A21" s="1">
        <v>19</v>
      </c>
      <c r="B21" s="1" t="s">
        <v>24</v>
      </c>
      <c r="C21" s="1" t="s">
        <v>14</v>
      </c>
      <c r="D21" s="1" t="s">
        <v>25</v>
      </c>
      <c r="E21" s="3">
        <v>24850</v>
      </c>
      <c r="F21" s="3">
        <v>22790</v>
      </c>
      <c r="G21" s="3">
        <v>29970</v>
      </c>
      <c r="H21" s="3">
        <f t="shared" si="0"/>
        <v>77610</v>
      </c>
      <c r="I21" s="9">
        <f t="shared" si="1"/>
        <v>0.10556670180569253</v>
      </c>
      <c r="J21" s="10">
        <f>I21</f>
        <v>0.10556670180569253</v>
      </c>
      <c r="K21" s="7">
        <f t="shared" si="2"/>
        <v>25870</v>
      </c>
      <c r="L21" s="15">
        <f t="shared" si="10"/>
        <v>0.20603621730382293</v>
      </c>
      <c r="M21" s="4">
        <f t="shared" si="3"/>
        <v>3697.079928808681</v>
      </c>
      <c r="O21" s="16">
        <v>100</v>
      </c>
      <c r="P21" s="8">
        <f t="shared" si="4"/>
        <v>2485000</v>
      </c>
      <c r="Q21" s="8">
        <f t="shared" si="5"/>
        <v>2279000</v>
      </c>
      <c r="R21" s="8">
        <f t="shared" si="6"/>
        <v>2997000</v>
      </c>
      <c r="S21" s="19">
        <f t="shared" si="7"/>
        <v>2587000</v>
      </c>
      <c r="T21" s="8">
        <f t="shared" si="8"/>
        <v>369707.99288086809</v>
      </c>
      <c r="U21" s="22">
        <f t="shared" si="9"/>
        <v>0.20603621730382293</v>
      </c>
    </row>
    <row r="22" spans="1:21" x14ac:dyDescent="0.3">
      <c r="A22" s="1">
        <v>20</v>
      </c>
      <c r="B22" s="2" t="s">
        <v>28</v>
      </c>
      <c r="C22" s="2" t="s">
        <v>14</v>
      </c>
      <c r="D22" s="2" t="s">
        <v>29</v>
      </c>
      <c r="E22" s="3">
        <v>1060</v>
      </c>
      <c r="F22" s="3">
        <v>2005</v>
      </c>
      <c r="G22" s="3">
        <v>1390</v>
      </c>
      <c r="H22" s="3">
        <f>SUM(E22:G22)</f>
        <v>4455</v>
      </c>
      <c r="I22" s="9">
        <f t="shared" si="1"/>
        <v>6.0597816846329105E-3</v>
      </c>
      <c r="J22" s="10">
        <f>I22</f>
        <v>6.0597816846329105E-3</v>
      </c>
      <c r="K22" s="7">
        <f t="shared" si="2"/>
        <v>1485</v>
      </c>
      <c r="L22" s="15">
        <f>IFERROR((G22-E22)/E22,0)</f>
        <v>0.31132075471698112</v>
      </c>
      <c r="M22" s="4">
        <f t="shared" si="3"/>
        <v>479.60921592479849</v>
      </c>
      <c r="O22" s="16">
        <v>6</v>
      </c>
      <c r="P22" s="8">
        <f t="shared" si="4"/>
        <v>6360</v>
      </c>
      <c r="Q22" s="8">
        <f t="shared" si="5"/>
        <v>12030</v>
      </c>
      <c r="R22" s="8">
        <f t="shared" si="6"/>
        <v>8340</v>
      </c>
      <c r="S22" s="19">
        <f t="shared" si="7"/>
        <v>8910</v>
      </c>
      <c r="T22" s="8">
        <f t="shared" si="8"/>
        <v>2877.6552955487909</v>
      </c>
      <c r="U22" s="22">
        <f t="shared" si="9"/>
        <v>0.31132075471698112</v>
      </c>
    </row>
    <row r="23" spans="1:21" x14ac:dyDescent="0.3">
      <c r="A23" s="1">
        <v>21</v>
      </c>
      <c r="B23" s="1" t="s">
        <v>26</v>
      </c>
      <c r="C23" s="1" t="s">
        <v>14</v>
      </c>
      <c r="D23" s="1" t="s">
        <v>15</v>
      </c>
      <c r="E23" s="3">
        <v>1845</v>
      </c>
      <c r="F23" s="3">
        <v>1870</v>
      </c>
      <c r="G23" s="3">
        <v>2105</v>
      </c>
      <c r="H23" s="3">
        <f>SUM(E23:G23)</f>
        <v>5820</v>
      </c>
      <c r="I23" s="9">
        <f t="shared" si="1"/>
        <v>7.9164824701601667E-3</v>
      </c>
      <c r="J23" s="10">
        <f>I23</f>
        <v>7.9164824701601667E-3</v>
      </c>
      <c r="K23" s="7">
        <f t="shared" si="2"/>
        <v>1940</v>
      </c>
      <c r="L23" s="15">
        <f t="shared" si="10"/>
        <v>0.14092140921409213</v>
      </c>
      <c r="M23" s="4">
        <f t="shared" si="3"/>
        <v>143.43988287781053</v>
      </c>
      <c r="O23" s="16">
        <v>0.05</v>
      </c>
      <c r="P23" s="8">
        <f t="shared" si="4"/>
        <v>92.25</v>
      </c>
      <c r="Q23" s="8">
        <f t="shared" si="5"/>
        <v>93.5</v>
      </c>
      <c r="R23" s="8">
        <f t="shared" si="6"/>
        <v>105.25</v>
      </c>
      <c r="S23" s="19">
        <f t="shared" si="7"/>
        <v>97</v>
      </c>
      <c r="T23" s="8">
        <f t="shared" si="8"/>
        <v>7.1719941438905259</v>
      </c>
      <c r="U23" s="22">
        <f t="shared" si="9"/>
        <v>0.14092140921409213</v>
      </c>
    </row>
    <row r="24" spans="1:21" x14ac:dyDescent="0.3">
      <c r="A24" s="1"/>
      <c r="B24" s="1"/>
      <c r="C24" s="1"/>
      <c r="D24" s="2" t="s">
        <v>43</v>
      </c>
      <c r="E24" s="3">
        <f>AVERAGE(E3:E23)</f>
        <v>228828.66666666666</v>
      </c>
      <c r="F24" s="3">
        <f t="shared" ref="F24:K24" si="11">AVERAGE(F3:F23)</f>
        <v>261908.61904761905</v>
      </c>
      <c r="G24" s="3">
        <f t="shared" si="11"/>
        <v>244437.71428571429</v>
      </c>
      <c r="H24" s="3">
        <f t="shared" si="11"/>
        <v>735175</v>
      </c>
      <c r="I24" s="3">
        <f t="shared" si="11"/>
        <v>1.0000000000000002</v>
      </c>
      <c r="J24" s="3">
        <f t="shared" si="11"/>
        <v>2.625</v>
      </c>
      <c r="K24" s="3">
        <f t="shared" si="11"/>
        <v>245065.63492063491</v>
      </c>
      <c r="L24" s="15">
        <f>(G24-E24)/E24</f>
        <v>6.8212815493896309E-2</v>
      </c>
      <c r="M24" s="4">
        <f t="shared" si="3"/>
        <v>16548.706547135949</v>
      </c>
      <c r="O24" t="s">
        <v>50</v>
      </c>
      <c r="P24" s="8">
        <f>AVERAGE(P3:P23)</f>
        <v>3586283.0240476197</v>
      </c>
      <c r="Q24" s="8">
        <f t="shared" ref="Q24:R24" si="12">AVERAGE(Q3:Q23)</f>
        <v>3833168.9283333328</v>
      </c>
      <c r="R24" s="8">
        <f t="shared" si="12"/>
        <v>3795347.0595238097</v>
      </c>
      <c r="S24" s="19">
        <f>AVERAGE(P24:R24)</f>
        <v>3738266.3373015872</v>
      </c>
      <c r="T24" s="8">
        <f>STDEV(P24:R24)</f>
        <v>132973.00128522876</v>
      </c>
      <c r="U24" s="22">
        <f>(R24-P24)/P24</f>
        <v>5.8295464712160995E-2</v>
      </c>
    </row>
    <row r="26" spans="1:21" x14ac:dyDescent="0.3">
      <c r="D26" t="s">
        <v>38</v>
      </c>
      <c r="E26" s="7">
        <f>SUM(E3:E23)</f>
        <v>4805402</v>
      </c>
      <c r="F26" s="7">
        <f>SUM(F3:F23)</f>
        <v>5500081</v>
      </c>
      <c r="G26" s="7">
        <f>SUM(G3:G23)</f>
        <v>5133192</v>
      </c>
    </row>
    <row r="27" spans="1:21" x14ac:dyDescent="0.3">
      <c r="E27" s="8">
        <f>95642-92291</f>
        <v>3351</v>
      </c>
      <c r="F27" s="4">
        <f>94752-89139</f>
        <v>5613</v>
      </c>
      <c r="G27" s="4">
        <f>79662-85251</f>
        <v>-5589</v>
      </c>
    </row>
    <row r="31" spans="1:21" x14ac:dyDescent="0.3">
      <c r="P31" s="4"/>
    </row>
  </sheetData>
  <mergeCells count="8">
    <mergeCell ref="M1:M2"/>
    <mergeCell ref="L1:L2"/>
    <mergeCell ref="A1:A2"/>
    <mergeCell ref="B1:B2"/>
    <mergeCell ref="C1:C2"/>
    <mergeCell ref="D1:D2"/>
    <mergeCell ref="E1:G1"/>
    <mergeCell ref="K1:K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FE66B-D24D-4CA6-B6BA-8412CAAE72FA}">
  <dimension ref="A1:U25"/>
  <sheetViews>
    <sheetView zoomScale="70" zoomScaleNormal="70" workbookViewId="0">
      <selection activeCell="J30" sqref="J30"/>
    </sheetView>
  </sheetViews>
  <sheetFormatPr defaultRowHeight="14.4" x14ac:dyDescent="0.3"/>
  <cols>
    <col min="1" max="1" width="4" bestFit="1" customWidth="1"/>
    <col min="2" max="2" width="12.88671875" bestFit="1" customWidth="1"/>
    <col min="3" max="3" width="16.44140625" bestFit="1" customWidth="1"/>
    <col min="4" max="4" width="16.109375" bestFit="1" customWidth="1"/>
    <col min="5" max="5" width="12.6640625" bestFit="1" customWidth="1"/>
    <col min="6" max="7" width="13" bestFit="1" customWidth="1"/>
    <col min="8" max="8" width="14.6640625" bestFit="1" customWidth="1"/>
    <col min="9" max="9" width="8.21875" bestFit="1" customWidth="1"/>
    <col min="10" max="10" width="13" bestFit="1" customWidth="1"/>
    <col min="11" max="11" width="22.77734375" bestFit="1" customWidth="1"/>
    <col min="12" max="12" width="7.5546875" bestFit="1" customWidth="1"/>
    <col min="13" max="13" width="10.77734375" bestFit="1" customWidth="1"/>
    <col min="15" max="15" width="14.6640625" bestFit="1" customWidth="1"/>
    <col min="16" max="16" width="13.88671875" bestFit="1" customWidth="1"/>
    <col min="17" max="19" width="14.21875" bestFit="1" customWidth="1"/>
    <col min="20" max="20" width="13" bestFit="1" customWidth="1"/>
    <col min="21" max="21" width="11.88671875" bestFit="1" customWidth="1"/>
  </cols>
  <sheetData>
    <row r="1" spans="1:21" x14ac:dyDescent="0.3">
      <c r="A1" s="25" t="s">
        <v>0</v>
      </c>
      <c r="B1" s="25" t="s">
        <v>1</v>
      </c>
      <c r="C1" s="25" t="s">
        <v>2</v>
      </c>
      <c r="D1" s="25" t="s">
        <v>3</v>
      </c>
      <c r="E1" s="25" t="s">
        <v>44</v>
      </c>
      <c r="F1" s="25"/>
      <c r="G1" s="25"/>
      <c r="H1" s="1"/>
      <c r="I1" s="1"/>
      <c r="J1" s="1"/>
      <c r="K1" s="26" t="s">
        <v>41</v>
      </c>
      <c r="L1" s="24" t="s">
        <v>42</v>
      </c>
      <c r="M1" s="23" t="s">
        <v>51</v>
      </c>
      <c r="P1" s="17" t="s">
        <v>46</v>
      </c>
    </row>
    <row r="2" spans="1:21" x14ac:dyDescent="0.3">
      <c r="A2" s="25"/>
      <c r="B2" s="25"/>
      <c r="C2" s="25"/>
      <c r="D2" s="25"/>
      <c r="E2" s="1">
        <v>2022</v>
      </c>
      <c r="F2" s="1">
        <v>2023</v>
      </c>
      <c r="G2" s="1">
        <v>2024</v>
      </c>
      <c r="H2" s="1" t="s">
        <v>30</v>
      </c>
      <c r="I2" s="1" t="s">
        <v>39</v>
      </c>
      <c r="J2" s="1" t="s">
        <v>40</v>
      </c>
      <c r="K2" s="26"/>
      <c r="L2" s="24"/>
      <c r="M2" s="23"/>
      <c r="O2" s="16" t="s">
        <v>45</v>
      </c>
      <c r="P2" s="1">
        <v>2022</v>
      </c>
      <c r="Q2" s="1">
        <v>2023</v>
      </c>
      <c r="R2" s="1">
        <v>2024</v>
      </c>
      <c r="S2" s="18" t="s">
        <v>47</v>
      </c>
      <c r="T2" t="s">
        <v>48</v>
      </c>
      <c r="U2" t="s">
        <v>49</v>
      </c>
    </row>
    <row r="3" spans="1:21" x14ac:dyDescent="0.3">
      <c r="A3" s="1">
        <v>1</v>
      </c>
      <c r="B3" s="1" t="s">
        <v>4</v>
      </c>
      <c r="C3" s="1" t="s">
        <v>5</v>
      </c>
      <c r="D3" s="1" t="s">
        <v>6</v>
      </c>
      <c r="E3">
        <v>9820</v>
      </c>
      <c r="F3">
        <v>2850</v>
      </c>
      <c r="G3">
        <v>8340</v>
      </c>
      <c r="H3" s="3">
        <f>SUM(E3:G3)</f>
        <v>21010</v>
      </c>
      <c r="I3" s="9">
        <f>H3/$H$25</f>
        <v>1.7637306134441436E-2</v>
      </c>
      <c r="J3" s="10">
        <f>SUM(I3:I8)</f>
        <v>0.99879116036013338</v>
      </c>
      <c r="K3" s="7">
        <f>AVERAGE(E3:G3)</f>
        <v>7003.333333333333</v>
      </c>
      <c r="L3" s="15">
        <f>IFERROR((G3-E3)/E3,0)</f>
        <v>-0.15071283095723015</v>
      </c>
      <c r="M3" s="4">
        <f>STDEV(E3:G3)</f>
        <v>3672.2245755581625</v>
      </c>
      <c r="O3" s="16">
        <v>30</v>
      </c>
      <c r="P3" s="8">
        <f>O3*E3</f>
        <v>294600</v>
      </c>
      <c r="Q3" s="8">
        <f>O3*F3</f>
        <v>85500</v>
      </c>
      <c r="R3" s="8">
        <f>O3*G3</f>
        <v>250200</v>
      </c>
      <c r="S3" s="19">
        <f>AVERAGE(P3:R3)</f>
        <v>210100</v>
      </c>
      <c r="T3" s="8">
        <f>STDEV(P3:R3)</f>
        <v>110166.73726674491</v>
      </c>
      <c r="U3" s="21">
        <f>IFERROR((R3-P3)/P3,0)</f>
        <v>-0.15071283095723015</v>
      </c>
    </row>
    <row r="4" spans="1:21" x14ac:dyDescent="0.3">
      <c r="A4" s="1">
        <v>2</v>
      </c>
      <c r="B4" s="1" t="s">
        <v>4</v>
      </c>
      <c r="C4" s="1" t="s">
        <v>7</v>
      </c>
      <c r="D4" s="1" t="s">
        <v>8</v>
      </c>
      <c r="E4">
        <v>27</v>
      </c>
      <c r="F4">
        <v>17</v>
      </c>
      <c r="G4">
        <v>31</v>
      </c>
      <c r="H4" s="3">
        <f t="shared" ref="H4:H24" si="0">SUM(E4:G4)</f>
        <v>75</v>
      </c>
      <c r="I4" s="9">
        <f t="shared" ref="I4:I24" si="1">H4/$H$25</f>
        <v>6.2960397909714788E-5</v>
      </c>
      <c r="J4" s="10"/>
      <c r="K4" s="7">
        <f t="shared" ref="K4:K23" si="2">AVERAGE(E4:G4)</f>
        <v>25</v>
      </c>
      <c r="L4" s="15">
        <f>IFERROR((G4-E4)/E4,0)</f>
        <v>0.14814814814814814</v>
      </c>
      <c r="M4" s="4">
        <f t="shared" ref="M4:M24" si="3">STDEV(E4:G4)</f>
        <v>7.2111025509279782</v>
      </c>
      <c r="O4" s="16">
        <v>133.32</v>
      </c>
      <c r="P4" s="8">
        <f t="shared" ref="P4:P23" si="4">O4*E4</f>
        <v>3599.64</v>
      </c>
      <c r="Q4" s="8">
        <f t="shared" ref="Q4:Q23" si="5">O4*F4</f>
        <v>2266.44</v>
      </c>
      <c r="R4" s="8">
        <f t="shared" ref="R4:R23" si="6">O4*G4</f>
        <v>4132.92</v>
      </c>
      <c r="S4" s="19">
        <f t="shared" ref="S4:S21" si="7">AVERAGE(P4:R4)</f>
        <v>3333</v>
      </c>
      <c r="T4" s="8">
        <f t="shared" ref="T4:T21" si="8">STDEV(P4:R4)</f>
        <v>961.38419208971902</v>
      </c>
      <c r="U4" s="21">
        <f t="shared" ref="U4:U23" si="9">IFERROR((R4-P4)/P4,0)</f>
        <v>0.1481481481481482</v>
      </c>
    </row>
    <row r="5" spans="1:21" x14ac:dyDescent="0.3">
      <c r="A5" s="1">
        <v>3</v>
      </c>
      <c r="B5" s="1" t="s">
        <v>4</v>
      </c>
      <c r="C5" s="1" t="s">
        <v>9</v>
      </c>
      <c r="D5" s="1" t="s">
        <v>10</v>
      </c>
      <c r="E5">
        <v>108000</v>
      </c>
      <c r="F5">
        <v>114600</v>
      </c>
      <c r="G5">
        <v>107200</v>
      </c>
      <c r="H5" s="3">
        <f t="shared" si="0"/>
        <v>329800</v>
      </c>
      <c r="I5" s="9">
        <f t="shared" si="1"/>
        <v>0.27685785640831917</v>
      </c>
      <c r="J5" s="10"/>
      <c r="K5" s="7">
        <f t="shared" si="2"/>
        <v>109933.33333333333</v>
      </c>
      <c r="L5" s="15">
        <f t="shared" ref="L5:L23" si="10">IFERROR((G5-E5)/E5,0)</f>
        <v>-7.4074074074074077E-3</v>
      </c>
      <c r="M5" s="4">
        <f t="shared" si="3"/>
        <v>4061.1985094714755</v>
      </c>
      <c r="O5" s="16">
        <v>10</v>
      </c>
      <c r="P5" s="8">
        <f t="shared" si="4"/>
        <v>1080000</v>
      </c>
      <c r="Q5" s="8">
        <f t="shared" si="5"/>
        <v>1146000</v>
      </c>
      <c r="R5" s="8">
        <f t="shared" si="6"/>
        <v>1072000</v>
      </c>
      <c r="S5" s="19">
        <f t="shared" si="7"/>
        <v>1099333.3333333333</v>
      </c>
      <c r="T5" s="8">
        <f t="shared" si="8"/>
        <v>40611.98509471475</v>
      </c>
      <c r="U5" s="21">
        <f t="shared" si="9"/>
        <v>-7.4074074074074077E-3</v>
      </c>
    </row>
    <row r="6" spans="1:21" x14ac:dyDescent="0.3">
      <c r="A6" s="1">
        <v>4</v>
      </c>
      <c r="B6" s="1" t="s">
        <v>4</v>
      </c>
      <c r="C6" s="1" t="s">
        <v>9</v>
      </c>
      <c r="D6" s="1" t="s">
        <v>11</v>
      </c>
      <c r="E6">
        <v>70000</v>
      </c>
      <c r="F6">
        <v>81300</v>
      </c>
      <c r="G6">
        <v>67200</v>
      </c>
      <c r="H6" s="3">
        <f t="shared" si="0"/>
        <v>218500</v>
      </c>
      <c r="I6" s="9">
        <f t="shared" si="1"/>
        <v>0.18342462591030242</v>
      </c>
      <c r="J6" s="10"/>
      <c r="K6" s="7">
        <f t="shared" si="2"/>
        <v>72833.333333333328</v>
      </c>
      <c r="L6" s="15">
        <f t="shared" si="10"/>
        <v>-0.04</v>
      </c>
      <c r="M6" s="4">
        <f t="shared" si="3"/>
        <v>7464.806315862008</v>
      </c>
      <c r="O6" s="16">
        <v>15</v>
      </c>
      <c r="P6" s="8">
        <f t="shared" si="4"/>
        <v>1050000</v>
      </c>
      <c r="Q6" s="8">
        <f t="shared" si="5"/>
        <v>1219500</v>
      </c>
      <c r="R6" s="8">
        <f t="shared" si="6"/>
        <v>1008000</v>
      </c>
      <c r="S6" s="19">
        <f t="shared" si="7"/>
        <v>1092500</v>
      </c>
      <c r="T6" s="8">
        <f t="shared" si="8"/>
        <v>111972.09473793012</v>
      </c>
      <c r="U6" s="21">
        <f t="shared" si="9"/>
        <v>-0.04</v>
      </c>
    </row>
    <row r="7" spans="1:21" x14ac:dyDescent="0.3">
      <c r="A7" s="1">
        <v>5</v>
      </c>
      <c r="B7" s="1" t="s">
        <v>4</v>
      </c>
      <c r="C7" s="1" t="s">
        <v>9</v>
      </c>
      <c r="D7" s="1" t="s">
        <v>12</v>
      </c>
      <c r="E7">
        <v>183700</v>
      </c>
      <c r="F7">
        <v>213000</v>
      </c>
      <c r="G7">
        <v>222300</v>
      </c>
      <c r="H7" s="3">
        <f t="shared" si="0"/>
        <v>619000</v>
      </c>
      <c r="I7" s="9">
        <f t="shared" si="1"/>
        <v>0.5196331507481794</v>
      </c>
      <c r="J7" s="10"/>
      <c r="K7" s="7">
        <f t="shared" si="2"/>
        <v>206333.33333333334</v>
      </c>
      <c r="L7" s="15">
        <f t="shared" si="10"/>
        <v>0.21012520413718019</v>
      </c>
      <c r="M7" s="4">
        <f t="shared" si="3"/>
        <v>20145.057292877907</v>
      </c>
      <c r="O7" s="16">
        <v>20</v>
      </c>
      <c r="P7" s="8">
        <f t="shared" si="4"/>
        <v>3674000</v>
      </c>
      <c r="Q7" s="8">
        <f t="shared" si="5"/>
        <v>4260000</v>
      </c>
      <c r="R7" s="8">
        <f t="shared" si="6"/>
        <v>4446000</v>
      </c>
      <c r="S7" s="19">
        <f t="shared" si="7"/>
        <v>4126666.6666666665</v>
      </c>
      <c r="T7" s="8">
        <f t="shared" si="8"/>
        <v>402901.14585755812</v>
      </c>
      <c r="U7" s="21">
        <f t="shared" si="9"/>
        <v>0.21012520413718019</v>
      </c>
    </row>
    <row r="8" spans="1:21" x14ac:dyDescent="0.3">
      <c r="A8" s="1">
        <v>6</v>
      </c>
      <c r="B8" s="1" t="s">
        <v>4</v>
      </c>
      <c r="C8" s="1" t="s">
        <v>9</v>
      </c>
      <c r="D8" s="1" t="s">
        <v>6</v>
      </c>
      <c r="E8">
        <v>200</v>
      </c>
      <c r="F8">
        <v>800</v>
      </c>
      <c r="G8">
        <v>400</v>
      </c>
      <c r="H8" s="3">
        <f t="shared" si="0"/>
        <v>1400</v>
      </c>
      <c r="I8" s="9">
        <f t="shared" si="1"/>
        <v>1.1752607609813426E-3</v>
      </c>
      <c r="J8" s="10"/>
      <c r="K8" s="7">
        <f t="shared" si="2"/>
        <v>466.66666666666669</v>
      </c>
      <c r="L8" s="15">
        <f t="shared" si="10"/>
        <v>1</v>
      </c>
      <c r="M8" s="4">
        <f t="shared" si="3"/>
        <v>305.50504633038929</v>
      </c>
      <c r="O8" s="16">
        <v>30</v>
      </c>
      <c r="P8" s="8">
        <f t="shared" si="4"/>
        <v>6000</v>
      </c>
      <c r="Q8" s="8">
        <f t="shared" si="5"/>
        <v>24000</v>
      </c>
      <c r="R8" s="8">
        <f t="shared" si="6"/>
        <v>12000</v>
      </c>
      <c r="S8" s="19">
        <f t="shared" si="7"/>
        <v>14000</v>
      </c>
      <c r="T8" s="8">
        <f t="shared" si="8"/>
        <v>9165.1513899116799</v>
      </c>
      <c r="U8" s="21">
        <f t="shared" si="9"/>
        <v>1</v>
      </c>
    </row>
    <row r="9" spans="1:21" x14ac:dyDescent="0.3">
      <c r="A9" s="1">
        <v>7</v>
      </c>
      <c r="B9" s="1" t="s">
        <v>13</v>
      </c>
      <c r="C9" s="1" t="s">
        <v>14</v>
      </c>
      <c r="D9" s="1" t="s">
        <v>15</v>
      </c>
      <c r="E9">
        <v>0</v>
      </c>
      <c r="F9">
        <v>0</v>
      </c>
      <c r="G9">
        <v>0</v>
      </c>
      <c r="H9" s="3">
        <f t="shared" si="0"/>
        <v>0</v>
      </c>
      <c r="I9" s="9">
        <f t="shared" si="1"/>
        <v>0</v>
      </c>
      <c r="J9" s="10">
        <f>SUM(I9:I12)</f>
        <v>1.5110495498331548E-4</v>
      </c>
      <c r="K9" s="7">
        <f t="shared" si="2"/>
        <v>0</v>
      </c>
      <c r="L9" s="15">
        <f t="shared" si="10"/>
        <v>0</v>
      </c>
      <c r="M9" s="4">
        <f t="shared" si="3"/>
        <v>0</v>
      </c>
      <c r="O9" s="16">
        <v>0.1</v>
      </c>
      <c r="P9" s="8">
        <f t="shared" si="4"/>
        <v>0</v>
      </c>
      <c r="Q9" s="8">
        <f t="shared" si="5"/>
        <v>0</v>
      </c>
      <c r="R9" s="8">
        <f t="shared" si="6"/>
        <v>0</v>
      </c>
      <c r="S9" s="19">
        <f t="shared" si="7"/>
        <v>0</v>
      </c>
      <c r="T9" s="8">
        <f t="shared" si="8"/>
        <v>0</v>
      </c>
      <c r="U9" s="21">
        <f t="shared" si="9"/>
        <v>0</v>
      </c>
    </row>
    <row r="10" spans="1:21" x14ac:dyDescent="0.3">
      <c r="A10" s="1">
        <v>8</v>
      </c>
      <c r="B10" s="1" t="s">
        <v>13</v>
      </c>
      <c r="C10" s="1" t="s">
        <v>14</v>
      </c>
      <c r="D10" s="1" t="s">
        <v>16</v>
      </c>
      <c r="E10">
        <v>0</v>
      </c>
      <c r="F10">
        <v>0</v>
      </c>
      <c r="G10">
        <v>0</v>
      </c>
      <c r="H10" s="3">
        <f t="shared" si="0"/>
        <v>0</v>
      </c>
      <c r="I10" s="9">
        <f t="shared" si="1"/>
        <v>0</v>
      </c>
      <c r="J10" s="10"/>
      <c r="K10" s="7">
        <f t="shared" si="2"/>
        <v>0</v>
      </c>
      <c r="L10" s="15">
        <f t="shared" si="10"/>
        <v>0</v>
      </c>
      <c r="M10" s="4">
        <f t="shared" si="3"/>
        <v>0</v>
      </c>
      <c r="O10" s="16">
        <v>0.1</v>
      </c>
      <c r="P10" s="8">
        <f t="shared" si="4"/>
        <v>0</v>
      </c>
      <c r="Q10" s="8">
        <f t="shared" si="5"/>
        <v>0</v>
      </c>
      <c r="R10" s="8">
        <f t="shared" si="6"/>
        <v>0</v>
      </c>
      <c r="S10" s="19">
        <f t="shared" si="7"/>
        <v>0</v>
      </c>
      <c r="T10" s="8">
        <f t="shared" si="8"/>
        <v>0</v>
      </c>
      <c r="U10" s="21">
        <f t="shared" si="9"/>
        <v>0</v>
      </c>
    </row>
    <row r="11" spans="1:21" x14ac:dyDescent="0.3">
      <c r="A11" s="1">
        <v>9</v>
      </c>
      <c r="B11" s="1" t="s">
        <v>13</v>
      </c>
      <c r="C11" s="1" t="s">
        <v>17</v>
      </c>
      <c r="D11" s="1" t="s">
        <v>18</v>
      </c>
      <c r="E11">
        <v>30</v>
      </c>
      <c r="F11">
        <v>20</v>
      </c>
      <c r="G11">
        <v>15</v>
      </c>
      <c r="H11" s="3">
        <f t="shared" si="0"/>
        <v>65</v>
      </c>
      <c r="I11" s="9">
        <f t="shared" si="1"/>
        <v>5.4565678188419482E-5</v>
      </c>
      <c r="J11" s="10"/>
      <c r="K11" s="7">
        <f t="shared" si="2"/>
        <v>21.666666666666668</v>
      </c>
      <c r="L11" s="15">
        <f t="shared" si="10"/>
        <v>-0.5</v>
      </c>
      <c r="M11" s="4">
        <f t="shared" si="3"/>
        <v>7.637626158259736</v>
      </c>
      <c r="O11" s="16">
        <v>0.06</v>
      </c>
      <c r="P11" s="8">
        <f t="shared" si="4"/>
        <v>1.7999999999999998</v>
      </c>
      <c r="Q11" s="8">
        <f t="shared" si="5"/>
        <v>1.2</v>
      </c>
      <c r="R11" s="8">
        <f t="shared" si="6"/>
        <v>0.89999999999999991</v>
      </c>
      <c r="S11" s="19">
        <f t="shared" si="7"/>
        <v>1.3</v>
      </c>
      <c r="T11" s="8">
        <f>STDEV(P11:R11)</f>
        <v>0.45825756949558394</v>
      </c>
      <c r="U11" s="21">
        <f t="shared" si="9"/>
        <v>-0.5</v>
      </c>
    </row>
    <row r="12" spans="1:21" x14ac:dyDescent="0.3">
      <c r="A12" s="1">
        <v>10</v>
      </c>
      <c r="B12" s="1" t="s">
        <v>13</v>
      </c>
      <c r="C12" s="1" t="s">
        <v>17</v>
      </c>
      <c r="D12" s="1" t="s">
        <v>19</v>
      </c>
      <c r="E12">
        <v>70</v>
      </c>
      <c r="F12">
        <v>40</v>
      </c>
      <c r="G12">
        <v>5</v>
      </c>
      <c r="H12" s="3">
        <f t="shared" si="0"/>
        <v>115</v>
      </c>
      <c r="I12" s="9">
        <f t="shared" si="1"/>
        <v>9.653927679489601E-5</v>
      </c>
      <c r="J12" s="10"/>
      <c r="K12" s="7">
        <f t="shared" si="2"/>
        <v>38.333333333333336</v>
      </c>
      <c r="L12" s="15">
        <f t="shared" si="10"/>
        <v>-0.9285714285714286</v>
      </c>
      <c r="M12" s="4">
        <f t="shared" si="3"/>
        <v>32.53203549323856</v>
      </c>
      <c r="O12" s="16">
        <v>0.125</v>
      </c>
      <c r="P12" s="8">
        <f t="shared" si="4"/>
        <v>8.75</v>
      </c>
      <c r="Q12" s="8">
        <f t="shared" si="5"/>
        <v>5</v>
      </c>
      <c r="R12" s="8">
        <f t="shared" si="6"/>
        <v>0.625</v>
      </c>
      <c r="S12" s="19">
        <f t="shared" si="7"/>
        <v>4.791666666666667</v>
      </c>
      <c r="T12" s="8">
        <f t="shared" si="8"/>
        <v>4.06650443665482</v>
      </c>
      <c r="U12" s="21">
        <f t="shared" si="9"/>
        <v>-0.9285714285714286</v>
      </c>
    </row>
    <row r="13" spans="1:21" x14ac:dyDescent="0.3">
      <c r="A13" s="1">
        <v>11</v>
      </c>
      <c r="B13" s="1" t="s">
        <v>20</v>
      </c>
      <c r="C13" s="1" t="s">
        <v>9</v>
      </c>
      <c r="D13" s="1" t="s">
        <v>27</v>
      </c>
      <c r="E13">
        <v>0</v>
      </c>
      <c r="F13">
        <v>0</v>
      </c>
      <c r="G13">
        <v>0</v>
      </c>
      <c r="H13" s="3">
        <f t="shared" si="0"/>
        <v>0</v>
      </c>
      <c r="I13" s="9">
        <f t="shared" si="1"/>
        <v>0</v>
      </c>
      <c r="J13" s="10">
        <f>I13</f>
        <v>0</v>
      </c>
      <c r="K13" s="7">
        <f>AVERAGE(E13)</f>
        <v>0</v>
      </c>
      <c r="L13" s="15">
        <f t="shared" si="10"/>
        <v>0</v>
      </c>
      <c r="M13" s="4" t="e">
        <f>STDEV(E13)</f>
        <v>#DIV/0!</v>
      </c>
      <c r="O13" s="16">
        <v>32</v>
      </c>
      <c r="P13" s="8">
        <f t="shared" si="4"/>
        <v>0</v>
      </c>
      <c r="Q13" s="8">
        <f t="shared" si="5"/>
        <v>0</v>
      </c>
      <c r="R13" s="8">
        <f t="shared" si="6"/>
        <v>0</v>
      </c>
      <c r="S13" s="19">
        <f>AVERAGE(P13)</f>
        <v>0</v>
      </c>
      <c r="T13" s="8">
        <f t="shared" si="8"/>
        <v>0</v>
      </c>
      <c r="U13" s="21">
        <f t="shared" si="9"/>
        <v>0</v>
      </c>
    </row>
    <row r="14" spans="1:21" x14ac:dyDescent="0.3">
      <c r="A14" s="1">
        <v>12</v>
      </c>
      <c r="B14" s="1" t="s">
        <v>21</v>
      </c>
      <c r="C14" s="1" t="s">
        <v>14</v>
      </c>
      <c r="D14" s="1" t="s">
        <v>22</v>
      </c>
      <c r="E14">
        <v>0</v>
      </c>
      <c r="F14">
        <v>0</v>
      </c>
      <c r="G14">
        <v>0</v>
      </c>
      <c r="H14" s="3">
        <f t="shared" si="0"/>
        <v>0</v>
      </c>
      <c r="I14" s="9">
        <f t="shared" si="1"/>
        <v>0</v>
      </c>
      <c r="J14" s="10">
        <f>SUM(I14:I18)</f>
        <v>4.2813070578606055E-4</v>
      </c>
      <c r="K14" s="7">
        <f t="shared" si="2"/>
        <v>0</v>
      </c>
      <c r="L14" s="15">
        <f t="shared" si="10"/>
        <v>0</v>
      </c>
      <c r="M14" s="4">
        <f t="shared" si="3"/>
        <v>0</v>
      </c>
      <c r="O14" s="16">
        <v>10</v>
      </c>
      <c r="P14" s="8">
        <f t="shared" si="4"/>
        <v>0</v>
      </c>
      <c r="Q14" s="8">
        <f t="shared" si="5"/>
        <v>0</v>
      </c>
      <c r="R14" s="8">
        <f t="shared" si="6"/>
        <v>0</v>
      </c>
      <c r="S14" s="19">
        <f t="shared" si="7"/>
        <v>0</v>
      </c>
      <c r="T14" s="8">
        <f t="shared" si="8"/>
        <v>0</v>
      </c>
      <c r="U14" s="21">
        <f t="shared" si="9"/>
        <v>0</v>
      </c>
    </row>
    <row r="15" spans="1:21" x14ac:dyDescent="0.3">
      <c r="A15" s="1">
        <v>13</v>
      </c>
      <c r="B15" s="1" t="s">
        <v>21</v>
      </c>
      <c r="C15" s="1" t="s">
        <v>9</v>
      </c>
      <c r="D15" s="1" t="s">
        <v>10</v>
      </c>
      <c r="E15">
        <v>0</v>
      </c>
      <c r="F15">
        <v>300</v>
      </c>
      <c r="G15">
        <v>90</v>
      </c>
      <c r="H15" s="3">
        <f t="shared" si="0"/>
        <v>390</v>
      </c>
      <c r="I15" s="9">
        <f t="shared" si="1"/>
        <v>3.2739406913051691E-4</v>
      </c>
      <c r="J15" s="10"/>
      <c r="K15" s="7">
        <f t="shared" si="2"/>
        <v>130</v>
      </c>
      <c r="L15" s="15">
        <f t="shared" si="10"/>
        <v>0</v>
      </c>
      <c r="M15" s="4">
        <f t="shared" si="3"/>
        <v>153.94804318340653</v>
      </c>
      <c r="O15" s="16">
        <v>10</v>
      </c>
      <c r="P15" s="8">
        <f t="shared" si="4"/>
        <v>0</v>
      </c>
      <c r="Q15" s="8">
        <f t="shared" si="5"/>
        <v>3000</v>
      </c>
      <c r="R15" s="8">
        <f t="shared" si="6"/>
        <v>900</v>
      </c>
      <c r="S15" s="19">
        <f>AVERAGE(Q15:R15)</f>
        <v>1950</v>
      </c>
      <c r="T15" s="8">
        <f>STDEV(Q15:R15)</f>
        <v>1484.9242404917497</v>
      </c>
      <c r="U15" s="21">
        <f t="shared" si="9"/>
        <v>0</v>
      </c>
    </row>
    <row r="16" spans="1:21" x14ac:dyDescent="0.3">
      <c r="A16" s="1">
        <v>14</v>
      </c>
      <c r="B16" s="1" t="s">
        <v>21</v>
      </c>
      <c r="C16" s="1" t="s">
        <v>9</v>
      </c>
      <c r="D16" s="1" t="s">
        <v>11</v>
      </c>
      <c r="E16">
        <v>60</v>
      </c>
      <c r="F16">
        <v>60</v>
      </c>
      <c r="G16">
        <v>0</v>
      </c>
      <c r="H16" s="3">
        <f t="shared" si="0"/>
        <v>120</v>
      </c>
      <c r="I16" s="9">
        <f t="shared" si="1"/>
        <v>1.0073663665554367E-4</v>
      </c>
      <c r="J16" s="10"/>
      <c r="K16" s="7">
        <f t="shared" si="2"/>
        <v>40</v>
      </c>
      <c r="L16" s="15">
        <f t="shared" si="10"/>
        <v>-1</v>
      </c>
      <c r="M16" s="4">
        <f t="shared" si="3"/>
        <v>34.641016151377549</v>
      </c>
      <c r="O16" s="16">
        <v>15</v>
      </c>
      <c r="P16" s="8">
        <f t="shared" si="4"/>
        <v>900</v>
      </c>
      <c r="Q16" s="8">
        <f t="shared" si="5"/>
        <v>900</v>
      </c>
      <c r="R16" s="8">
        <f t="shared" si="6"/>
        <v>0</v>
      </c>
      <c r="S16" s="19">
        <f>AVERAGE(P16:Q16)</f>
        <v>900</v>
      </c>
      <c r="T16" s="8">
        <f>STDEV(P16:Q16)</f>
        <v>0</v>
      </c>
      <c r="U16" s="21">
        <f t="shared" si="9"/>
        <v>-1</v>
      </c>
    </row>
    <row r="17" spans="1:21" x14ac:dyDescent="0.3">
      <c r="A17" s="1">
        <v>15</v>
      </c>
      <c r="B17" s="1" t="s">
        <v>21</v>
      </c>
      <c r="C17" s="1" t="s">
        <v>9</v>
      </c>
      <c r="D17" s="1" t="s">
        <v>6</v>
      </c>
      <c r="E17">
        <v>0</v>
      </c>
      <c r="F17">
        <v>0</v>
      </c>
      <c r="G17">
        <v>0</v>
      </c>
      <c r="H17" s="3">
        <f t="shared" si="0"/>
        <v>0</v>
      </c>
      <c r="I17" s="9">
        <f t="shared" si="1"/>
        <v>0</v>
      </c>
      <c r="J17" s="10"/>
      <c r="K17" s="7">
        <f>AVERAGE(F17)</f>
        <v>0</v>
      </c>
      <c r="L17" s="15">
        <f t="shared" si="10"/>
        <v>0</v>
      </c>
      <c r="M17" s="4" t="e">
        <f>STDEV(F17)</f>
        <v>#DIV/0!</v>
      </c>
      <c r="O17" s="16">
        <v>30</v>
      </c>
      <c r="P17" s="8">
        <f t="shared" si="4"/>
        <v>0</v>
      </c>
      <c r="Q17" s="8">
        <f t="shared" si="5"/>
        <v>0</v>
      </c>
      <c r="R17" s="8">
        <f t="shared" si="6"/>
        <v>0</v>
      </c>
      <c r="S17" s="19">
        <f t="shared" si="7"/>
        <v>0</v>
      </c>
      <c r="T17" s="8">
        <f t="shared" si="8"/>
        <v>0</v>
      </c>
      <c r="U17" s="21">
        <f t="shared" si="9"/>
        <v>0</v>
      </c>
    </row>
    <row r="18" spans="1:21" x14ac:dyDescent="0.3">
      <c r="A18" s="1">
        <v>16</v>
      </c>
      <c r="B18" s="1" t="s">
        <v>21</v>
      </c>
      <c r="C18" s="1" t="s">
        <v>7</v>
      </c>
      <c r="D18" s="1" t="s">
        <v>37</v>
      </c>
      <c r="E18">
        <v>0</v>
      </c>
      <c r="F18">
        <v>0</v>
      </c>
      <c r="G18">
        <v>0</v>
      </c>
      <c r="H18" s="3">
        <f t="shared" si="0"/>
        <v>0</v>
      </c>
      <c r="I18" s="9">
        <f t="shared" si="1"/>
        <v>0</v>
      </c>
      <c r="J18" s="10"/>
      <c r="K18" s="7">
        <f>AVERAGE(G18)</f>
        <v>0</v>
      </c>
      <c r="L18" s="15">
        <f t="shared" si="10"/>
        <v>0</v>
      </c>
      <c r="M18" s="4" t="e">
        <f>STDEV(G18)</f>
        <v>#DIV/0!</v>
      </c>
      <c r="O18" s="16">
        <v>120</v>
      </c>
      <c r="P18" s="8">
        <f t="shared" si="4"/>
        <v>0</v>
      </c>
      <c r="Q18" s="8">
        <f t="shared" si="5"/>
        <v>0</v>
      </c>
      <c r="R18" s="8">
        <f t="shared" si="6"/>
        <v>0</v>
      </c>
      <c r="S18" s="19">
        <f t="shared" si="7"/>
        <v>0</v>
      </c>
      <c r="T18" s="8">
        <f t="shared" si="8"/>
        <v>0</v>
      </c>
      <c r="U18" s="21">
        <f t="shared" si="9"/>
        <v>0</v>
      </c>
    </row>
    <row r="19" spans="1:21" x14ac:dyDescent="0.3">
      <c r="A19" s="1">
        <v>17</v>
      </c>
      <c r="B19" s="1" t="s">
        <v>23</v>
      </c>
      <c r="C19" s="1" t="s">
        <v>14</v>
      </c>
      <c r="D19" s="1" t="s">
        <v>22</v>
      </c>
      <c r="E19">
        <v>0</v>
      </c>
      <c r="F19">
        <v>0</v>
      </c>
      <c r="G19">
        <v>0</v>
      </c>
      <c r="H19" s="3">
        <f t="shared" si="0"/>
        <v>0</v>
      </c>
      <c r="I19" s="9">
        <f t="shared" si="1"/>
        <v>0</v>
      </c>
      <c r="J19" s="10">
        <f>SUM(I19:I20)</f>
        <v>0</v>
      </c>
      <c r="K19" s="7">
        <f t="shared" si="2"/>
        <v>0</v>
      </c>
      <c r="L19" s="15">
        <f t="shared" si="10"/>
        <v>0</v>
      </c>
      <c r="M19" s="4">
        <f t="shared" si="3"/>
        <v>0</v>
      </c>
      <c r="O19" s="16">
        <v>10</v>
      </c>
      <c r="P19" s="8">
        <f t="shared" si="4"/>
        <v>0</v>
      </c>
      <c r="Q19" s="8">
        <f t="shared" si="5"/>
        <v>0</v>
      </c>
      <c r="R19" s="8">
        <f t="shared" si="6"/>
        <v>0</v>
      </c>
      <c r="S19" s="19">
        <f t="shared" si="7"/>
        <v>0</v>
      </c>
      <c r="T19" s="8">
        <f t="shared" si="8"/>
        <v>0</v>
      </c>
      <c r="U19" s="21">
        <f t="shared" si="9"/>
        <v>0</v>
      </c>
    </row>
    <row r="20" spans="1:21" x14ac:dyDescent="0.3">
      <c r="A20" s="1">
        <v>18</v>
      </c>
      <c r="B20" s="1" t="s">
        <v>23</v>
      </c>
      <c r="C20" s="1" t="s">
        <v>9</v>
      </c>
      <c r="D20" s="1" t="s">
        <v>10</v>
      </c>
      <c r="E20">
        <v>0</v>
      </c>
      <c r="F20">
        <v>0</v>
      </c>
      <c r="G20">
        <v>0</v>
      </c>
      <c r="H20" s="3">
        <f t="shared" si="0"/>
        <v>0</v>
      </c>
      <c r="I20" s="9">
        <f t="shared" si="1"/>
        <v>0</v>
      </c>
      <c r="J20" s="10"/>
      <c r="K20" s="7">
        <f t="shared" si="2"/>
        <v>0</v>
      </c>
      <c r="L20" s="15">
        <f t="shared" si="10"/>
        <v>0</v>
      </c>
      <c r="M20" s="4">
        <f t="shared" si="3"/>
        <v>0</v>
      </c>
      <c r="O20" s="16">
        <v>10</v>
      </c>
      <c r="P20" s="8">
        <f t="shared" si="4"/>
        <v>0</v>
      </c>
      <c r="Q20" s="8">
        <f t="shared" si="5"/>
        <v>0</v>
      </c>
      <c r="R20" s="8">
        <f t="shared" si="6"/>
        <v>0</v>
      </c>
      <c r="S20" s="19">
        <f t="shared" si="7"/>
        <v>0</v>
      </c>
      <c r="T20" s="8">
        <f t="shared" si="8"/>
        <v>0</v>
      </c>
      <c r="U20" s="21">
        <f t="shared" si="9"/>
        <v>0</v>
      </c>
    </row>
    <row r="21" spans="1:21" x14ac:dyDescent="0.3">
      <c r="A21" s="1">
        <v>19</v>
      </c>
      <c r="B21" s="1" t="s">
        <v>24</v>
      </c>
      <c r="C21" s="1" t="s">
        <v>14</v>
      </c>
      <c r="D21" s="1" t="s">
        <v>25</v>
      </c>
      <c r="E21">
        <v>90</v>
      </c>
      <c r="F21">
        <v>310</v>
      </c>
      <c r="G21">
        <v>310</v>
      </c>
      <c r="H21" s="3">
        <f t="shared" si="0"/>
        <v>710</v>
      </c>
      <c r="I21" s="9">
        <f t="shared" si="1"/>
        <v>5.9602510021196668E-4</v>
      </c>
      <c r="J21" s="10">
        <f>I21</f>
        <v>5.9602510021196668E-4</v>
      </c>
      <c r="K21" s="7">
        <f t="shared" si="2"/>
        <v>236.66666666666666</v>
      </c>
      <c r="L21" s="15">
        <f t="shared" si="10"/>
        <v>2.4444444444444446</v>
      </c>
      <c r="M21" s="4">
        <f t="shared" si="3"/>
        <v>127.01705922171764</v>
      </c>
      <c r="O21" s="16">
        <v>100</v>
      </c>
      <c r="P21" s="8">
        <f t="shared" si="4"/>
        <v>9000</v>
      </c>
      <c r="Q21" s="8">
        <f t="shared" si="5"/>
        <v>31000</v>
      </c>
      <c r="R21" s="8">
        <f t="shared" si="6"/>
        <v>31000</v>
      </c>
      <c r="S21" s="19">
        <f t="shared" si="7"/>
        <v>23666.666666666668</v>
      </c>
      <c r="T21" s="8">
        <f t="shared" si="8"/>
        <v>12701.705922171768</v>
      </c>
      <c r="U21" s="21">
        <f t="shared" si="9"/>
        <v>2.4444444444444446</v>
      </c>
    </row>
    <row r="22" spans="1:21" x14ac:dyDescent="0.3">
      <c r="A22" s="1">
        <v>20</v>
      </c>
      <c r="B22" s="2" t="s">
        <v>28</v>
      </c>
      <c r="C22" s="2" t="s">
        <v>14</v>
      </c>
      <c r="D22" s="2" t="s">
        <v>29</v>
      </c>
      <c r="E22">
        <v>0</v>
      </c>
      <c r="F22">
        <v>0</v>
      </c>
      <c r="G22">
        <v>20</v>
      </c>
      <c r="H22" s="3">
        <f t="shared" si="0"/>
        <v>20</v>
      </c>
      <c r="I22" s="9">
        <f t="shared" si="1"/>
        <v>1.6789439442590611E-5</v>
      </c>
      <c r="J22" s="10">
        <f>I22</f>
        <v>1.6789439442590611E-5</v>
      </c>
      <c r="K22" s="7">
        <f t="shared" si="2"/>
        <v>6.666666666666667</v>
      </c>
      <c r="L22" s="15">
        <f>IFERROR((G22-E22)/E22,0)</f>
        <v>0</v>
      </c>
      <c r="M22" s="4">
        <f t="shared" si="3"/>
        <v>11.547005383792515</v>
      </c>
      <c r="O22" s="16">
        <v>6</v>
      </c>
      <c r="P22" s="8">
        <f t="shared" si="4"/>
        <v>0</v>
      </c>
      <c r="Q22" s="8">
        <f t="shared" si="5"/>
        <v>0</v>
      </c>
      <c r="R22" s="8">
        <f t="shared" si="6"/>
        <v>120</v>
      </c>
      <c r="S22" s="19">
        <f>AVERAGE(R22)</f>
        <v>120</v>
      </c>
      <c r="T22" s="8">
        <f>IFERROR(STDEV(R22),0)</f>
        <v>0</v>
      </c>
      <c r="U22" s="21">
        <f t="shared" si="9"/>
        <v>0</v>
      </c>
    </row>
    <row r="23" spans="1:21" x14ac:dyDescent="0.3">
      <c r="A23" s="1">
        <v>21</v>
      </c>
      <c r="B23" s="1" t="s">
        <v>26</v>
      </c>
      <c r="C23" s="1" t="s">
        <v>14</v>
      </c>
      <c r="D23" s="1" t="s">
        <v>15</v>
      </c>
      <c r="E23">
        <v>0</v>
      </c>
      <c r="F23">
        <v>0</v>
      </c>
      <c r="G23">
        <v>20</v>
      </c>
      <c r="H23" s="3">
        <f t="shared" si="0"/>
        <v>20</v>
      </c>
      <c r="I23" s="9">
        <f t="shared" si="1"/>
        <v>1.6789439442590611E-5</v>
      </c>
      <c r="J23" s="10">
        <f>I23</f>
        <v>1.6789439442590611E-5</v>
      </c>
      <c r="K23" s="7">
        <f t="shared" si="2"/>
        <v>6.666666666666667</v>
      </c>
      <c r="L23" s="15">
        <f t="shared" si="10"/>
        <v>0</v>
      </c>
      <c r="M23" s="4">
        <f t="shared" si="3"/>
        <v>11.547005383792515</v>
      </c>
      <c r="O23" s="16">
        <v>0.05</v>
      </c>
      <c r="P23" s="8">
        <f t="shared" si="4"/>
        <v>0</v>
      </c>
      <c r="Q23" s="8">
        <f t="shared" si="5"/>
        <v>0</v>
      </c>
      <c r="R23" s="8">
        <f t="shared" si="6"/>
        <v>1</v>
      </c>
      <c r="S23" s="19">
        <f>AVERAGE(R23)</f>
        <v>1</v>
      </c>
      <c r="T23" s="8">
        <f>IFERROR(STDEV(R23),0)</f>
        <v>0</v>
      </c>
      <c r="U23" s="21">
        <f t="shared" si="9"/>
        <v>0</v>
      </c>
    </row>
    <row r="24" spans="1:21" x14ac:dyDescent="0.3">
      <c r="A24" s="1"/>
      <c r="B24" s="1"/>
      <c r="C24" s="1"/>
      <c r="D24" s="2" t="s">
        <v>43</v>
      </c>
      <c r="E24" s="3">
        <f>AVERAGE(E3:E23)</f>
        <v>17714.142857142859</v>
      </c>
      <c r="F24" s="3">
        <f t="shared" ref="F24:K24" si="11">AVERAGE(F3:F23)</f>
        <v>19680.809523809523</v>
      </c>
      <c r="G24" s="3">
        <f t="shared" si="11"/>
        <v>19330.047619047618</v>
      </c>
      <c r="H24" s="3">
        <f t="shared" si="0"/>
        <v>56725</v>
      </c>
      <c r="I24" s="9">
        <f t="shared" si="1"/>
        <v>4.7619047619047616E-2</v>
      </c>
      <c r="J24" s="3">
        <f t="shared" si="11"/>
        <v>0.12499999999999999</v>
      </c>
      <c r="K24" s="3">
        <f t="shared" si="11"/>
        <v>18908.333333333339</v>
      </c>
      <c r="L24" s="15">
        <f>(G24-E24)/E24</f>
        <v>9.1221165762089343E-2</v>
      </c>
      <c r="M24" s="4">
        <f t="shared" si="3"/>
        <v>1048.9645601859361</v>
      </c>
      <c r="O24" t="s">
        <v>50</v>
      </c>
      <c r="P24" s="8">
        <f>AVERAGE(P3:P23)</f>
        <v>291338.58047619049</v>
      </c>
      <c r="Q24" s="8">
        <f t="shared" ref="Q24:R24" si="12">AVERAGE(Q3:Q23)</f>
        <v>322484.41142857139</v>
      </c>
      <c r="R24" s="8">
        <f t="shared" si="12"/>
        <v>324969.30690476194</v>
      </c>
      <c r="S24" s="19">
        <f>AVERAGE(P24:R24)</f>
        <v>312930.76626984129</v>
      </c>
      <c r="T24" s="8">
        <f>STDEV(P24:R24)</f>
        <v>18740.612100263668</v>
      </c>
      <c r="U24" s="21">
        <f>(R24-P24)/P24</f>
        <v>0.11543519699176918</v>
      </c>
    </row>
    <row r="25" spans="1:21" x14ac:dyDescent="0.3">
      <c r="E25">
        <f>SUM(E3:E23)</f>
        <v>371997</v>
      </c>
      <c r="F25">
        <f t="shared" ref="F25:G25" si="13">SUM(F3:F23)</f>
        <v>413297</v>
      </c>
      <c r="G25">
        <f t="shared" si="13"/>
        <v>405931</v>
      </c>
      <c r="H25" s="8">
        <f>SUM(H3:H23)</f>
        <v>1191225</v>
      </c>
      <c r="I25" s="20">
        <f>SUM(I3:I23)</f>
        <v>0.99999999999999989</v>
      </c>
    </row>
  </sheetData>
  <mergeCells count="8">
    <mergeCell ref="L1:L2"/>
    <mergeCell ref="M1:M2"/>
    <mergeCell ref="A1:A2"/>
    <mergeCell ref="B1:B2"/>
    <mergeCell ref="C1:C2"/>
    <mergeCell ref="D1:D2"/>
    <mergeCell ref="E1:G1"/>
    <mergeCell ref="K1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AF1A6-2C31-414B-A977-CF4D6BB37BB6}">
  <dimension ref="A1:U25"/>
  <sheetViews>
    <sheetView topLeftCell="P1" zoomScale="70" zoomScaleNormal="70" workbookViewId="0">
      <selection activeCell="U3" sqref="U3:U24"/>
    </sheetView>
  </sheetViews>
  <sheetFormatPr defaultRowHeight="14.4" x14ac:dyDescent="0.3"/>
  <cols>
    <col min="1" max="1" width="4" bestFit="1" customWidth="1"/>
    <col min="2" max="2" width="12.88671875" bestFit="1" customWidth="1"/>
    <col min="3" max="3" width="16.44140625" bestFit="1" customWidth="1"/>
    <col min="4" max="4" width="16.109375" bestFit="1" customWidth="1"/>
    <col min="5" max="5" width="12.6640625" bestFit="1" customWidth="1"/>
    <col min="6" max="7" width="13" bestFit="1" customWidth="1"/>
    <col min="8" max="8" width="14.6640625" bestFit="1" customWidth="1"/>
    <col min="9" max="9" width="8.21875" bestFit="1" customWidth="1"/>
    <col min="10" max="10" width="13" bestFit="1" customWidth="1"/>
    <col min="11" max="11" width="22.77734375" bestFit="1" customWidth="1"/>
    <col min="12" max="12" width="7.5546875" bestFit="1" customWidth="1"/>
    <col min="13" max="13" width="10.77734375" bestFit="1" customWidth="1"/>
    <col min="15" max="15" width="14.6640625" bestFit="1" customWidth="1"/>
    <col min="16" max="16" width="13.88671875" bestFit="1" customWidth="1"/>
    <col min="17" max="19" width="14.21875" bestFit="1" customWidth="1"/>
    <col min="20" max="20" width="13" bestFit="1" customWidth="1"/>
    <col min="21" max="21" width="19.44140625" bestFit="1" customWidth="1"/>
  </cols>
  <sheetData>
    <row r="1" spans="1:21" x14ac:dyDescent="0.3">
      <c r="A1" s="25" t="s">
        <v>0</v>
      </c>
      <c r="B1" s="25" t="s">
        <v>1</v>
      </c>
      <c r="C1" s="25" t="s">
        <v>2</v>
      </c>
      <c r="D1" s="25" t="s">
        <v>3</v>
      </c>
      <c r="E1" s="25" t="s">
        <v>44</v>
      </c>
      <c r="F1" s="25"/>
      <c r="G1" s="25"/>
      <c r="H1" s="1"/>
      <c r="I1" s="1"/>
      <c r="J1" s="1"/>
      <c r="K1" s="26" t="s">
        <v>41</v>
      </c>
      <c r="L1" s="24" t="s">
        <v>42</v>
      </c>
      <c r="M1" s="23" t="s">
        <v>51</v>
      </c>
      <c r="P1" s="17" t="s">
        <v>46</v>
      </c>
    </row>
    <row r="2" spans="1:21" x14ac:dyDescent="0.3">
      <c r="A2" s="25"/>
      <c r="B2" s="25"/>
      <c r="C2" s="25"/>
      <c r="D2" s="25"/>
      <c r="E2" s="1">
        <v>2022</v>
      </c>
      <c r="F2" s="1">
        <v>2023</v>
      </c>
      <c r="G2" s="1">
        <v>2024</v>
      </c>
      <c r="H2" s="1" t="s">
        <v>30</v>
      </c>
      <c r="I2" s="1" t="s">
        <v>39</v>
      </c>
      <c r="J2" s="1" t="s">
        <v>40</v>
      </c>
      <c r="K2" s="26"/>
      <c r="L2" s="24"/>
      <c r="M2" s="23"/>
      <c r="O2" s="16" t="s">
        <v>45</v>
      </c>
      <c r="P2" s="1">
        <v>2022</v>
      </c>
      <c r="Q2" s="1">
        <v>2023</v>
      </c>
      <c r="R2" s="1">
        <v>2024</v>
      </c>
      <c r="S2" s="18" t="s">
        <v>47</v>
      </c>
      <c r="T2" t="s">
        <v>48</v>
      </c>
      <c r="U2" t="s">
        <v>49</v>
      </c>
    </row>
    <row r="3" spans="1:21" x14ac:dyDescent="0.3">
      <c r="A3" s="1">
        <v>1</v>
      </c>
      <c r="B3" s="1" t="s">
        <v>4</v>
      </c>
      <c r="C3" s="1" t="s">
        <v>5</v>
      </c>
      <c r="D3" s="1" t="s">
        <v>6</v>
      </c>
      <c r="E3">
        <v>237120</v>
      </c>
      <c r="F3">
        <v>54880</v>
      </c>
      <c r="G3">
        <v>120540</v>
      </c>
      <c r="H3" s="3">
        <f>SUM(E3:G3)</f>
        <v>412540</v>
      </c>
      <c r="I3" s="9">
        <f>H3/$H$25</f>
        <v>3.73887915917906E-2</v>
      </c>
      <c r="J3" s="10">
        <f>SUM(I3:I8)</f>
        <v>0.89280354126796702</v>
      </c>
      <c r="K3" s="7">
        <f>AVERAGE(E3:G3)</f>
        <v>137513.33333333334</v>
      </c>
      <c r="L3" s="15">
        <f>IFERROR((G3-E3)/E3,0)</f>
        <v>-0.4916497975708502</v>
      </c>
      <c r="M3" s="4">
        <f>STDEV(E3:G3)</f>
        <v>92298.022369568309</v>
      </c>
      <c r="O3" s="16">
        <v>30</v>
      </c>
      <c r="P3" s="8">
        <f>O3*E3</f>
        <v>7113600</v>
      </c>
      <c r="Q3" s="8">
        <f>O3*F3</f>
        <v>1646400</v>
      </c>
      <c r="R3" s="8">
        <f>O3*G3</f>
        <v>3616200</v>
      </c>
      <c r="S3" s="19">
        <f>AVERAGE(P3:R3)</f>
        <v>4125400</v>
      </c>
      <c r="T3" s="8">
        <f>STDEV(P3:R3)</f>
        <v>2768940.6710870494</v>
      </c>
      <c r="U3" s="22">
        <f>IFERROR((R3-P3)/P3,0)</f>
        <v>-0.4916497975708502</v>
      </c>
    </row>
    <row r="4" spans="1:21" x14ac:dyDescent="0.3">
      <c r="A4" s="1">
        <v>2</v>
      </c>
      <c r="B4" s="1" t="s">
        <v>4</v>
      </c>
      <c r="C4" s="1" t="s">
        <v>7</v>
      </c>
      <c r="D4" s="1" t="s">
        <v>8</v>
      </c>
      <c r="E4">
        <v>2095</v>
      </c>
      <c r="F4">
        <v>205</v>
      </c>
      <c r="G4">
        <v>265</v>
      </c>
      <c r="H4" s="3">
        <f t="shared" ref="H4:H24" si="0">SUM(E4:G4)</f>
        <v>2565</v>
      </c>
      <c r="I4" s="9">
        <f t="shared" ref="I4:I24" si="1">H4/$H$25</f>
        <v>2.3246776175144928E-4</v>
      </c>
      <c r="J4" s="10"/>
      <c r="K4" s="7">
        <f t="shared" ref="K4:K23" si="2">AVERAGE(E4:G4)</f>
        <v>855</v>
      </c>
      <c r="L4" s="15">
        <f>IFERROR((G4-E4)/E4,0)</f>
        <v>-0.87350835322195708</v>
      </c>
      <c r="M4" s="4">
        <f t="shared" ref="M4:M24" si="3">STDEV(E4:G4)</f>
        <v>1074.2904635153382</v>
      </c>
      <c r="O4" s="16">
        <v>133.32</v>
      </c>
      <c r="P4" s="8">
        <f t="shared" ref="P4:P23" si="4">O4*E4</f>
        <v>279305.39999999997</v>
      </c>
      <c r="Q4" s="8">
        <f t="shared" ref="Q4:Q23" si="5">O4*F4</f>
        <v>27330.6</v>
      </c>
      <c r="R4" s="8">
        <f t="shared" ref="R4:R23" si="6">O4*G4</f>
        <v>35329.799999999996</v>
      </c>
      <c r="S4" s="19">
        <f t="shared" ref="S4:S23" si="7">AVERAGE(P4:R4)</f>
        <v>113988.59999999998</v>
      </c>
      <c r="T4" s="8">
        <f t="shared" ref="T4:T21" si="8">STDEV(P4:R4)</f>
        <v>143224.40459586485</v>
      </c>
      <c r="U4" s="22">
        <f t="shared" ref="U4:U23" si="9">IFERROR((R4-P4)/P4,0)</f>
        <v>-0.87350835322195708</v>
      </c>
    </row>
    <row r="5" spans="1:21" x14ac:dyDescent="0.3">
      <c r="A5" s="1">
        <v>3</v>
      </c>
      <c r="B5" s="1" t="s">
        <v>4</v>
      </c>
      <c r="C5" s="1" t="s">
        <v>9</v>
      </c>
      <c r="D5" s="1" t="s">
        <v>10</v>
      </c>
      <c r="E5">
        <v>1597700</v>
      </c>
      <c r="F5">
        <v>1881500</v>
      </c>
      <c r="G5">
        <v>1764100</v>
      </c>
      <c r="H5" s="3">
        <f t="shared" si="0"/>
        <v>5243300</v>
      </c>
      <c r="I5" s="9">
        <f t="shared" si="1"/>
        <v>0.47520398253075008</v>
      </c>
      <c r="J5" s="10"/>
      <c r="K5" s="7">
        <f t="shared" si="2"/>
        <v>1747766.6666666667</v>
      </c>
      <c r="L5" s="15">
        <f t="shared" ref="L5:L23" si="10">IFERROR((G5-E5)/E5,0)</f>
        <v>0.10414971521562245</v>
      </c>
      <c r="M5" s="4">
        <f t="shared" si="3"/>
        <v>142603.27251971932</v>
      </c>
      <c r="O5" s="16">
        <v>10</v>
      </c>
      <c r="P5" s="8">
        <f t="shared" si="4"/>
        <v>15977000</v>
      </c>
      <c r="Q5" s="8">
        <f t="shared" si="5"/>
        <v>18815000</v>
      </c>
      <c r="R5" s="8">
        <f t="shared" si="6"/>
        <v>17641000</v>
      </c>
      <c r="S5" s="19">
        <f t="shared" si="7"/>
        <v>17477666.666666668</v>
      </c>
      <c r="T5" s="8">
        <f t="shared" si="8"/>
        <v>1426032.7251971932</v>
      </c>
      <c r="U5" s="22">
        <f t="shared" si="9"/>
        <v>0.10414971521562245</v>
      </c>
    </row>
    <row r="6" spans="1:21" x14ac:dyDescent="0.3">
      <c r="A6" s="1">
        <v>4</v>
      </c>
      <c r="B6" s="1" t="s">
        <v>4</v>
      </c>
      <c r="C6" s="1" t="s">
        <v>9</v>
      </c>
      <c r="D6" s="1" t="s">
        <v>11</v>
      </c>
      <c r="E6">
        <v>415300</v>
      </c>
      <c r="F6">
        <v>629300</v>
      </c>
      <c r="G6">
        <v>501200</v>
      </c>
      <c r="H6" s="3">
        <f t="shared" si="0"/>
        <v>1545800</v>
      </c>
      <c r="I6" s="9">
        <f t="shared" si="1"/>
        <v>0.14009694585395333</v>
      </c>
      <c r="J6" s="10"/>
      <c r="K6" s="7">
        <f t="shared" si="2"/>
        <v>515266.66666666669</v>
      </c>
      <c r="L6" s="15">
        <f t="shared" si="10"/>
        <v>0.20683843005056585</v>
      </c>
      <c r="M6" s="4">
        <f t="shared" si="3"/>
        <v>107691.24074563035</v>
      </c>
      <c r="O6" s="16">
        <v>15</v>
      </c>
      <c r="P6" s="8">
        <f t="shared" si="4"/>
        <v>6229500</v>
      </c>
      <c r="Q6" s="8">
        <f t="shared" si="5"/>
        <v>9439500</v>
      </c>
      <c r="R6" s="8">
        <f t="shared" si="6"/>
        <v>7518000</v>
      </c>
      <c r="S6" s="19">
        <f t="shared" si="7"/>
        <v>7729000</v>
      </c>
      <c r="T6" s="8">
        <f t="shared" si="8"/>
        <v>1615368.6111844566</v>
      </c>
      <c r="U6" s="22">
        <f t="shared" si="9"/>
        <v>0.20683843005056585</v>
      </c>
    </row>
    <row r="7" spans="1:21" x14ac:dyDescent="0.3">
      <c r="A7" s="1">
        <v>5</v>
      </c>
      <c r="B7" s="1" t="s">
        <v>4</v>
      </c>
      <c r="C7" s="1" t="s">
        <v>9</v>
      </c>
      <c r="D7" s="1" t="s">
        <v>12</v>
      </c>
      <c r="E7">
        <v>681800</v>
      </c>
      <c r="F7">
        <v>901400</v>
      </c>
      <c r="G7">
        <v>805000</v>
      </c>
      <c r="H7" s="3">
        <f t="shared" si="0"/>
        <v>2388200</v>
      </c>
      <c r="I7" s="9">
        <f t="shared" si="1"/>
        <v>0.21644425287127142</v>
      </c>
      <c r="J7" s="10"/>
      <c r="K7" s="7">
        <f t="shared" si="2"/>
        <v>796066.66666666663</v>
      </c>
      <c r="L7" s="15">
        <f t="shared" si="10"/>
        <v>0.1806981519507187</v>
      </c>
      <c r="M7" s="4">
        <f t="shared" si="3"/>
        <v>110072.21871722843</v>
      </c>
      <c r="O7" s="16">
        <v>20</v>
      </c>
      <c r="P7" s="8">
        <f t="shared" si="4"/>
        <v>13636000</v>
      </c>
      <c r="Q7" s="8">
        <f t="shared" si="5"/>
        <v>18028000</v>
      </c>
      <c r="R7" s="8">
        <f t="shared" si="6"/>
        <v>16100000</v>
      </c>
      <c r="S7" s="19">
        <f t="shared" si="7"/>
        <v>15921333.333333334</v>
      </c>
      <c r="T7" s="8">
        <f t="shared" si="8"/>
        <v>2201444.3743445603</v>
      </c>
      <c r="U7" s="22">
        <f t="shared" si="9"/>
        <v>0.1806981519507187</v>
      </c>
    </row>
    <row r="8" spans="1:21" x14ac:dyDescent="0.3">
      <c r="A8" s="1">
        <v>6</v>
      </c>
      <c r="B8" s="1" t="s">
        <v>4</v>
      </c>
      <c r="C8" s="1" t="s">
        <v>9</v>
      </c>
      <c r="D8" s="1" t="s">
        <v>6</v>
      </c>
      <c r="E8">
        <v>56500</v>
      </c>
      <c r="F8">
        <v>75700</v>
      </c>
      <c r="G8">
        <v>126400</v>
      </c>
      <c r="H8" s="3">
        <f t="shared" si="0"/>
        <v>258600</v>
      </c>
      <c r="I8" s="9">
        <f t="shared" si="1"/>
        <v>2.3437100658450206E-2</v>
      </c>
      <c r="J8" s="10"/>
      <c r="K8" s="7">
        <f t="shared" si="2"/>
        <v>86200</v>
      </c>
      <c r="L8" s="15">
        <f t="shared" si="10"/>
        <v>1.2371681415929203</v>
      </c>
      <c r="M8" s="4">
        <f t="shared" si="3"/>
        <v>36113.570856396909</v>
      </c>
      <c r="O8" s="16">
        <v>30</v>
      </c>
      <c r="P8" s="8">
        <f t="shared" si="4"/>
        <v>1695000</v>
      </c>
      <c r="Q8" s="8">
        <f t="shared" si="5"/>
        <v>2271000</v>
      </c>
      <c r="R8" s="8">
        <f t="shared" si="6"/>
        <v>3792000</v>
      </c>
      <c r="S8" s="19">
        <f t="shared" si="7"/>
        <v>2586000</v>
      </c>
      <c r="T8" s="8">
        <f t="shared" si="8"/>
        <v>1083407.1256919072</v>
      </c>
      <c r="U8" s="22">
        <f t="shared" si="9"/>
        <v>1.2371681415929203</v>
      </c>
    </row>
    <row r="9" spans="1:21" x14ac:dyDescent="0.3">
      <c r="A9" s="1">
        <v>7</v>
      </c>
      <c r="B9" s="1" t="s">
        <v>13</v>
      </c>
      <c r="C9" s="1" t="s">
        <v>14</v>
      </c>
      <c r="D9" s="1" t="s">
        <v>15</v>
      </c>
      <c r="E9">
        <v>140485</v>
      </c>
      <c r="F9">
        <v>131535</v>
      </c>
      <c r="G9">
        <v>95550</v>
      </c>
      <c r="H9" s="3">
        <f t="shared" si="0"/>
        <v>367570</v>
      </c>
      <c r="I9" s="9">
        <f t="shared" si="1"/>
        <v>3.3313128727867528E-2</v>
      </c>
      <c r="J9" s="10">
        <f>SUM(I9:I12)</f>
        <v>3.7335319475052448E-2</v>
      </c>
      <c r="K9" s="7">
        <f t="shared" si="2"/>
        <v>122523.33333333333</v>
      </c>
      <c r="L9" s="15">
        <f t="shared" si="10"/>
        <v>-0.31985621240701856</v>
      </c>
      <c r="M9" s="4">
        <f t="shared" si="3"/>
        <v>23784.367940589298</v>
      </c>
      <c r="O9" s="16">
        <v>0.1</v>
      </c>
      <c r="P9" s="8">
        <f t="shared" si="4"/>
        <v>14048.5</v>
      </c>
      <c r="Q9" s="8">
        <f t="shared" si="5"/>
        <v>13153.5</v>
      </c>
      <c r="R9" s="8">
        <f t="shared" si="6"/>
        <v>9555</v>
      </c>
      <c r="S9" s="19">
        <f t="shared" si="7"/>
        <v>12252.333333333334</v>
      </c>
      <c r="T9" s="8">
        <f t="shared" si="8"/>
        <v>2378.4367940589345</v>
      </c>
      <c r="U9" s="22">
        <f t="shared" si="9"/>
        <v>-0.31985621240701856</v>
      </c>
    </row>
    <row r="10" spans="1:21" x14ac:dyDescent="0.3">
      <c r="A10" s="1">
        <v>8</v>
      </c>
      <c r="B10" s="1" t="s">
        <v>13</v>
      </c>
      <c r="C10" s="1" t="s">
        <v>14</v>
      </c>
      <c r="D10" s="1" t="s">
        <v>16</v>
      </c>
      <c r="E10">
        <v>1820</v>
      </c>
      <c r="F10">
        <v>5565</v>
      </c>
      <c r="G10">
        <v>6525</v>
      </c>
      <c r="H10" s="3">
        <f t="shared" si="0"/>
        <v>13910</v>
      </c>
      <c r="I10" s="9">
        <f t="shared" si="1"/>
        <v>1.2606731251316411E-3</v>
      </c>
      <c r="J10" s="10"/>
      <c r="K10" s="7">
        <f t="shared" si="2"/>
        <v>4636.666666666667</v>
      </c>
      <c r="L10" s="15">
        <f t="shared" si="10"/>
        <v>2.5851648351648353</v>
      </c>
      <c r="M10" s="4">
        <f t="shared" si="3"/>
        <v>2486.0829296975053</v>
      </c>
      <c r="O10" s="16">
        <v>0.1</v>
      </c>
      <c r="P10" s="8">
        <f t="shared" si="4"/>
        <v>182</v>
      </c>
      <c r="Q10" s="8">
        <f t="shared" si="5"/>
        <v>556.5</v>
      </c>
      <c r="R10" s="8">
        <f t="shared" si="6"/>
        <v>652.5</v>
      </c>
      <c r="S10" s="19">
        <f t="shared" si="7"/>
        <v>463.66666666666669</v>
      </c>
      <c r="T10" s="8">
        <f t="shared" si="8"/>
        <v>248.60829296975052</v>
      </c>
      <c r="U10" s="22">
        <f t="shared" si="9"/>
        <v>2.5851648351648353</v>
      </c>
    </row>
    <row r="11" spans="1:21" x14ac:dyDescent="0.3">
      <c r="A11" s="1">
        <v>9</v>
      </c>
      <c r="B11" s="1" t="s">
        <v>13</v>
      </c>
      <c r="C11" s="1" t="s">
        <v>17</v>
      </c>
      <c r="D11" s="1" t="s">
        <v>18</v>
      </c>
      <c r="E11">
        <v>10920</v>
      </c>
      <c r="F11">
        <v>10720</v>
      </c>
      <c r="G11">
        <v>1850</v>
      </c>
      <c r="H11" s="3">
        <f t="shared" si="0"/>
        <v>23490</v>
      </c>
      <c r="I11" s="9">
        <f t="shared" si="1"/>
        <v>2.1289152918290617E-3</v>
      </c>
      <c r="J11" s="10"/>
      <c r="K11" s="7">
        <f t="shared" si="2"/>
        <v>7830</v>
      </c>
      <c r="L11" s="15">
        <f t="shared" si="10"/>
        <v>-0.83058608058608063</v>
      </c>
      <c r="M11" s="4">
        <f t="shared" si="3"/>
        <v>5179.7972933310821</v>
      </c>
      <c r="O11" s="16">
        <v>0.06</v>
      </c>
      <c r="P11" s="8">
        <f t="shared" si="4"/>
        <v>655.19999999999993</v>
      </c>
      <c r="Q11" s="8">
        <f t="shared" si="5"/>
        <v>643.19999999999993</v>
      </c>
      <c r="R11" s="8">
        <f t="shared" si="6"/>
        <v>111</v>
      </c>
      <c r="S11" s="19">
        <f t="shared" si="7"/>
        <v>469.79999999999995</v>
      </c>
      <c r="T11" s="8">
        <f t="shared" si="8"/>
        <v>310.78783759986482</v>
      </c>
      <c r="U11" s="22">
        <f t="shared" si="9"/>
        <v>-0.83058608058608052</v>
      </c>
    </row>
    <row r="12" spans="1:21" x14ac:dyDescent="0.3">
      <c r="A12" s="1">
        <v>10</v>
      </c>
      <c r="B12" s="1" t="s">
        <v>13</v>
      </c>
      <c r="C12" s="1" t="s">
        <v>17</v>
      </c>
      <c r="D12" s="1" t="s">
        <v>19</v>
      </c>
      <c r="E12">
        <v>2355</v>
      </c>
      <c r="F12">
        <v>4125</v>
      </c>
      <c r="G12">
        <v>500</v>
      </c>
      <c r="H12" s="3">
        <f t="shared" si="0"/>
        <v>6980</v>
      </c>
      <c r="I12" s="9">
        <f t="shared" si="1"/>
        <v>6.3260233022421669E-4</v>
      </c>
      <c r="J12" s="10"/>
      <c r="K12" s="7">
        <f t="shared" si="2"/>
        <v>2326.6666666666665</v>
      </c>
      <c r="L12" s="15">
        <f t="shared" si="10"/>
        <v>-0.78768577494692149</v>
      </c>
      <c r="M12" s="4">
        <f t="shared" si="3"/>
        <v>1812.6660843446409</v>
      </c>
      <c r="O12" s="16">
        <v>0.125</v>
      </c>
      <c r="P12" s="8">
        <f t="shared" si="4"/>
        <v>294.375</v>
      </c>
      <c r="Q12" s="8">
        <f t="shared" si="5"/>
        <v>515.625</v>
      </c>
      <c r="R12" s="8">
        <f t="shared" si="6"/>
        <v>62.5</v>
      </c>
      <c r="S12" s="19">
        <f t="shared" si="7"/>
        <v>290.83333333333331</v>
      </c>
      <c r="T12" s="8">
        <f t="shared" si="8"/>
        <v>226.58326054308012</v>
      </c>
      <c r="U12" s="22">
        <f t="shared" si="9"/>
        <v>-0.78768577494692149</v>
      </c>
    </row>
    <row r="13" spans="1:21" x14ac:dyDescent="0.3">
      <c r="A13" s="1">
        <v>11</v>
      </c>
      <c r="B13" s="1" t="s">
        <v>20</v>
      </c>
      <c r="C13" s="1" t="s">
        <v>9</v>
      </c>
      <c r="D13" s="1" t="s">
        <v>27</v>
      </c>
      <c r="E13">
        <v>168</v>
      </c>
      <c r="F13">
        <v>0</v>
      </c>
      <c r="G13">
        <v>0</v>
      </c>
      <c r="H13" s="3">
        <f t="shared" si="0"/>
        <v>168</v>
      </c>
      <c r="I13" s="9">
        <f t="shared" si="1"/>
        <v>1.5225958664422408E-5</v>
      </c>
      <c r="J13" s="10">
        <f>I13</f>
        <v>1.5225958664422408E-5</v>
      </c>
      <c r="K13" s="7">
        <f>AVERAGE(E13)</f>
        <v>168</v>
      </c>
      <c r="L13" s="15">
        <f t="shared" si="10"/>
        <v>-1</v>
      </c>
      <c r="M13" s="4" t="e">
        <f>STDEV(E13)</f>
        <v>#DIV/0!</v>
      </c>
      <c r="O13" s="16">
        <v>32</v>
      </c>
      <c r="P13" s="8">
        <f t="shared" si="4"/>
        <v>5376</v>
      </c>
      <c r="Q13" s="8">
        <f t="shared" si="5"/>
        <v>0</v>
      </c>
      <c r="R13" s="8">
        <f t="shared" si="6"/>
        <v>0</v>
      </c>
      <c r="S13" s="19">
        <f>AVERAGE(P13)</f>
        <v>5376</v>
      </c>
      <c r="T13" s="8">
        <f>IFERROR(STDEV(P13),0)</f>
        <v>0</v>
      </c>
      <c r="U13" s="22">
        <f t="shared" si="9"/>
        <v>-1</v>
      </c>
    </row>
    <row r="14" spans="1:21" x14ac:dyDescent="0.3">
      <c r="A14" s="1">
        <v>12</v>
      </c>
      <c r="B14" s="1" t="s">
        <v>21</v>
      </c>
      <c r="C14" s="1" t="s">
        <v>14</v>
      </c>
      <c r="D14" s="1" t="s">
        <v>22</v>
      </c>
      <c r="E14">
        <v>12680</v>
      </c>
      <c r="F14">
        <v>17490</v>
      </c>
      <c r="G14">
        <v>12730</v>
      </c>
      <c r="H14" s="3">
        <f t="shared" si="0"/>
        <v>42900</v>
      </c>
      <c r="I14" s="9">
        <f t="shared" si="1"/>
        <v>3.888057301807865E-3</v>
      </c>
      <c r="J14" s="10">
        <f>SUM(I14:I18)</f>
        <v>6.195061931586867E-2</v>
      </c>
      <c r="K14" s="7">
        <f t="shared" si="2"/>
        <v>14300</v>
      </c>
      <c r="L14" s="15">
        <f t="shared" si="10"/>
        <v>3.9432176656151417E-3</v>
      </c>
      <c r="M14" s="4">
        <f t="shared" si="3"/>
        <v>2762.7341529723776</v>
      </c>
      <c r="O14" s="16">
        <v>10</v>
      </c>
      <c r="P14" s="8">
        <f t="shared" si="4"/>
        <v>126800</v>
      </c>
      <c r="Q14" s="8">
        <f t="shared" si="5"/>
        <v>174900</v>
      </c>
      <c r="R14" s="8">
        <f t="shared" si="6"/>
        <v>127300</v>
      </c>
      <c r="S14" s="19">
        <f t="shared" si="7"/>
        <v>143000</v>
      </c>
      <c r="T14" s="8">
        <f t="shared" si="8"/>
        <v>27627.341529723773</v>
      </c>
      <c r="U14" s="22">
        <f t="shared" si="9"/>
        <v>3.9432176656151417E-3</v>
      </c>
    </row>
    <row r="15" spans="1:21" x14ac:dyDescent="0.3">
      <c r="A15" s="1">
        <v>13</v>
      </c>
      <c r="B15" s="1" t="s">
        <v>21</v>
      </c>
      <c r="C15" s="1" t="s">
        <v>9</v>
      </c>
      <c r="D15" s="1" t="s">
        <v>10</v>
      </c>
      <c r="E15">
        <v>116010</v>
      </c>
      <c r="F15">
        <v>245790</v>
      </c>
      <c r="G15">
        <v>167790</v>
      </c>
      <c r="H15" s="3">
        <f t="shared" si="0"/>
        <v>529590</v>
      </c>
      <c r="I15" s="9">
        <f t="shared" si="1"/>
        <v>4.7997115768401565E-2</v>
      </c>
      <c r="J15" s="10"/>
      <c r="K15" s="7">
        <f t="shared" si="2"/>
        <v>176530</v>
      </c>
      <c r="L15" s="15">
        <f t="shared" si="10"/>
        <v>0.44634083268683733</v>
      </c>
      <c r="M15" s="4">
        <f t="shared" si="3"/>
        <v>65329.953313927908</v>
      </c>
      <c r="O15" s="16">
        <v>10</v>
      </c>
      <c r="P15" s="8">
        <f t="shared" si="4"/>
        <v>1160100</v>
      </c>
      <c r="Q15" s="8">
        <f t="shared" si="5"/>
        <v>2457900</v>
      </c>
      <c r="R15" s="8">
        <f t="shared" si="6"/>
        <v>1677900</v>
      </c>
      <c r="S15" s="19">
        <f t="shared" si="7"/>
        <v>1765300</v>
      </c>
      <c r="T15" s="8">
        <f>STDEV(P15:R15)</f>
        <v>653299.53313927911</v>
      </c>
      <c r="U15" s="22">
        <f t="shared" si="9"/>
        <v>0.44634083268683733</v>
      </c>
    </row>
    <row r="16" spans="1:21" x14ac:dyDescent="0.3">
      <c r="A16" s="1">
        <v>14</v>
      </c>
      <c r="B16" s="1" t="s">
        <v>21</v>
      </c>
      <c r="C16" s="1" t="s">
        <v>9</v>
      </c>
      <c r="D16" s="1" t="s">
        <v>11</v>
      </c>
      <c r="E16">
        <v>11160</v>
      </c>
      <c r="F16">
        <v>71580</v>
      </c>
      <c r="G16">
        <v>28260</v>
      </c>
      <c r="H16" s="3">
        <f t="shared" si="0"/>
        <v>111000</v>
      </c>
      <c r="I16" s="9">
        <f t="shared" si="1"/>
        <v>1.0060008403279091E-2</v>
      </c>
      <c r="J16" s="10"/>
      <c r="K16" s="7">
        <f t="shared" si="2"/>
        <v>37000</v>
      </c>
      <c r="L16" s="15">
        <f t="shared" si="10"/>
        <v>1.532258064516129</v>
      </c>
      <c r="M16" s="4">
        <f t="shared" si="3"/>
        <v>31143.776264287542</v>
      </c>
      <c r="O16" s="16">
        <v>15</v>
      </c>
      <c r="P16" s="8">
        <f t="shared" si="4"/>
        <v>167400</v>
      </c>
      <c r="Q16" s="8">
        <f t="shared" si="5"/>
        <v>1073700</v>
      </c>
      <c r="R16" s="8">
        <f t="shared" si="6"/>
        <v>423900</v>
      </c>
      <c r="S16" s="19">
        <f t="shared" si="7"/>
        <v>555000</v>
      </c>
      <c r="T16" s="8">
        <f t="shared" si="8"/>
        <v>467156.64396431309</v>
      </c>
      <c r="U16" s="22">
        <f t="shared" si="9"/>
        <v>1.532258064516129</v>
      </c>
    </row>
    <row r="17" spans="1:21" x14ac:dyDescent="0.3">
      <c r="A17" s="1">
        <v>15</v>
      </c>
      <c r="B17" s="1" t="s">
        <v>21</v>
      </c>
      <c r="C17" s="1" t="s">
        <v>9</v>
      </c>
      <c r="D17" s="1" t="s">
        <v>6</v>
      </c>
      <c r="E17">
        <v>0</v>
      </c>
      <c r="F17">
        <v>60</v>
      </c>
      <c r="G17">
        <v>0</v>
      </c>
      <c r="H17" s="3">
        <f t="shared" si="0"/>
        <v>60</v>
      </c>
      <c r="I17" s="9">
        <f t="shared" si="1"/>
        <v>5.4378423801508606E-6</v>
      </c>
      <c r="J17" s="10"/>
      <c r="K17" s="7">
        <f>AVERAGE(F17)</f>
        <v>60</v>
      </c>
      <c r="L17" s="15">
        <f t="shared" si="10"/>
        <v>0</v>
      </c>
      <c r="M17" s="4" t="e">
        <f>STDEV(F17)</f>
        <v>#DIV/0!</v>
      </c>
      <c r="O17" s="16">
        <v>30</v>
      </c>
      <c r="P17" s="8">
        <f t="shared" si="4"/>
        <v>0</v>
      </c>
      <c r="Q17" s="8">
        <f t="shared" si="5"/>
        <v>1800</v>
      </c>
      <c r="R17" s="8">
        <f t="shared" si="6"/>
        <v>0</v>
      </c>
      <c r="S17" s="19">
        <f>AVERAGE(Q17)</f>
        <v>1800</v>
      </c>
      <c r="T17" s="8">
        <f>IFERROR(STDEV(Q17),0)</f>
        <v>0</v>
      </c>
      <c r="U17" s="22">
        <f t="shared" si="9"/>
        <v>0</v>
      </c>
    </row>
    <row r="18" spans="1:21" x14ac:dyDescent="0.3">
      <c r="A18" s="1">
        <v>16</v>
      </c>
      <c r="B18" s="1" t="s">
        <v>21</v>
      </c>
      <c r="C18" s="1" t="s">
        <v>7</v>
      </c>
      <c r="D18" s="1" t="s">
        <v>37</v>
      </c>
      <c r="E18">
        <v>0</v>
      </c>
      <c r="F18">
        <v>0</v>
      </c>
      <c r="G18">
        <v>0</v>
      </c>
      <c r="H18" s="3">
        <f t="shared" si="0"/>
        <v>0</v>
      </c>
      <c r="I18" s="9">
        <f t="shared" si="1"/>
        <v>0</v>
      </c>
      <c r="J18" s="10"/>
      <c r="K18" s="7">
        <f>AVERAGE(G18)</f>
        <v>0</v>
      </c>
      <c r="L18" s="15">
        <f t="shared" si="10"/>
        <v>0</v>
      </c>
      <c r="M18" s="4" t="e">
        <f>STDEV(G18)</f>
        <v>#DIV/0!</v>
      </c>
      <c r="O18" s="16">
        <v>120</v>
      </c>
      <c r="P18" s="8">
        <f t="shared" si="4"/>
        <v>0</v>
      </c>
      <c r="Q18" s="8">
        <f t="shared" si="5"/>
        <v>0</v>
      </c>
      <c r="R18" s="8">
        <f t="shared" si="6"/>
        <v>0</v>
      </c>
      <c r="S18" s="19">
        <f t="shared" si="7"/>
        <v>0</v>
      </c>
      <c r="T18" s="8">
        <f t="shared" si="8"/>
        <v>0</v>
      </c>
      <c r="U18" s="22">
        <f t="shared" si="9"/>
        <v>0</v>
      </c>
    </row>
    <row r="19" spans="1:21" x14ac:dyDescent="0.3">
      <c r="A19" s="1">
        <v>17</v>
      </c>
      <c r="B19" s="1" t="s">
        <v>23</v>
      </c>
      <c r="C19" s="1" t="s">
        <v>14</v>
      </c>
      <c r="D19" s="1" t="s">
        <v>22</v>
      </c>
      <c r="E19">
        <v>0</v>
      </c>
      <c r="F19">
        <v>0</v>
      </c>
      <c r="G19">
        <v>0</v>
      </c>
      <c r="H19" s="3">
        <f t="shared" si="0"/>
        <v>0</v>
      </c>
      <c r="I19" s="9">
        <f t="shared" si="1"/>
        <v>0</v>
      </c>
      <c r="J19" s="10">
        <f>SUM(I19:I20)</f>
        <v>0</v>
      </c>
      <c r="K19" s="7">
        <f t="shared" si="2"/>
        <v>0</v>
      </c>
      <c r="L19" s="15">
        <f t="shared" si="10"/>
        <v>0</v>
      </c>
      <c r="M19" s="4">
        <f t="shared" si="3"/>
        <v>0</v>
      </c>
      <c r="O19" s="16">
        <v>10</v>
      </c>
      <c r="P19" s="8">
        <f t="shared" si="4"/>
        <v>0</v>
      </c>
      <c r="Q19" s="8">
        <f t="shared" si="5"/>
        <v>0</v>
      </c>
      <c r="R19" s="8">
        <f t="shared" si="6"/>
        <v>0</v>
      </c>
      <c r="S19" s="19">
        <f t="shared" si="7"/>
        <v>0</v>
      </c>
      <c r="T19" s="8">
        <f t="shared" si="8"/>
        <v>0</v>
      </c>
      <c r="U19" s="22">
        <f t="shared" si="9"/>
        <v>0</v>
      </c>
    </row>
    <row r="20" spans="1:21" x14ac:dyDescent="0.3">
      <c r="A20" s="1">
        <v>18</v>
      </c>
      <c r="B20" s="1" t="s">
        <v>23</v>
      </c>
      <c r="C20" s="1" t="s">
        <v>9</v>
      </c>
      <c r="D20" s="1" t="s">
        <v>10</v>
      </c>
      <c r="E20">
        <v>0</v>
      </c>
      <c r="F20">
        <v>0</v>
      </c>
      <c r="G20">
        <v>0</v>
      </c>
      <c r="H20" s="3">
        <f t="shared" si="0"/>
        <v>0</v>
      </c>
      <c r="I20" s="9">
        <f t="shared" si="1"/>
        <v>0</v>
      </c>
      <c r="J20" s="10"/>
      <c r="K20" s="7">
        <f t="shared" si="2"/>
        <v>0</v>
      </c>
      <c r="L20" s="15">
        <f t="shared" si="10"/>
        <v>0</v>
      </c>
      <c r="M20" s="4">
        <f t="shared" si="3"/>
        <v>0</v>
      </c>
      <c r="O20" s="16">
        <v>10</v>
      </c>
      <c r="P20" s="8">
        <f t="shared" si="4"/>
        <v>0</v>
      </c>
      <c r="Q20" s="8">
        <f t="shared" si="5"/>
        <v>0</v>
      </c>
      <c r="R20" s="8">
        <f t="shared" si="6"/>
        <v>0</v>
      </c>
      <c r="S20" s="19">
        <f t="shared" si="7"/>
        <v>0</v>
      </c>
      <c r="T20" s="8">
        <f t="shared" si="8"/>
        <v>0</v>
      </c>
      <c r="U20" s="22">
        <f t="shared" si="9"/>
        <v>0</v>
      </c>
    </row>
    <row r="21" spans="1:21" x14ac:dyDescent="0.3">
      <c r="A21" s="1">
        <v>19</v>
      </c>
      <c r="B21" s="1" t="s">
        <v>24</v>
      </c>
      <c r="C21" s="1" t="s">
        <v>14</v>
      </c>
      <c r="D21" s="1" t="s">
        <v>25</v>
      </c>
      <c r="E21">
        <v>24740</v>
      </c>
      <c r="F21">
        <v>22480</v>
      </c>
      <c r="G21">
        <v>29660</v>
      </c>
      <c r="H21" s="3">
        <f t="shared" si="0"/>
        <v>76880</v>
      </c>
      <c r="I21" s="9">
        <f t="shared" si="1"/>
        <v>6.9676887030999685E-3</v>
      </c>
      <c r="J21" s="10">
        <f>I21</f>
        <v>6.9676887030999685E-3</v>
      </c>
      <c r="K21" s="7">
        <f t="shared" si="2"/>
        <v>25626.666666666668</v>
      </c>
      <c r="L21" s="15">
        <f t="shared" si="10"/>
        <v>0.19886822958771222</v>
      </c>
      <c r="M21" s="4">
        <f t="shared" si="3"/>
        <v>3671.2032541570579</v>
      </c>
      <c r="O21" s="16">
        <v>100</v>
      </c>
      <c r="P21" s="8">
        <f t="shared" si="4"/>
        <v>2474000</v>
      </c>
      <c r="Q21" s="8">
        <f t="shared" si="5"/>
        <v>2248000</v>
      </c>
      <c r="R21" s="8">
        <f t="shared" si="6"/>
        <v>2966000</v>
      </c>
      <c r="S21" s="19">
        <f t="shared" si="7"/>
        <v>2562666.6666666665</v>
      </c>
      <c r="T21" s="8">
        <f t="shared" si="8"/>
        <v>367120.32541570615</v>
      </c>
      <c r="U21" s="22">
        <f t="shared" si="9"/>
        <v>0.19886822958771222</v>
      </c>
    </row>
    <row r="22" spans="1:21" x14ac:dyDescent="0.3">
      <c r="A22" s="1">
        <v>20</v>
      </c>
      <c r="B22" s="2" t="s">
        <v>28</v>
      </c>
      <c r="C22" s="2" t="s">
        <v>14</v>
      </c>
      <c r="D22" s="2" t="s">
        <v>29</v>
      </c>
      <c r="E22">
        <v>1060</v>
      </c>
      <c r="F22">
        <v>2005</v>
      </c>
      <c r="G22">
        <v>1370</v>
      </c>
      <c r="H22" s="3">
        <f t="shared" si="0"/>
        <v>4435</v>
      </c>
      <c r="I22" s="9">
        <f t="shared" si="1"/>
        <v>4.0194718259948441E-4</v>
      </c>
      <c r="J22" s="10">
        <f>I22</f>
        <v>4.0194718259948441E-4</v>
      </c>
      <c r="K22" s="7">
        <f t="shared" si="2"/>
        <v>1478.3333333333333</v>
      </c>
      <c r="L22" s="15">
        <f>IFERROR((G22-E22)/E22,0)</f>
        <v>0.29245283018867924</v>
      </c>
      <c r="M22" s="4">
        <f t="shared" si="3"/>
        <v>481.72433334152169</v>
      </c>
      <c r="O22" s="16">
        <v>6</v>
      </c>
      <c r="P22" s="8">
        <f t="shared" si="4"/>
        <v>6360</v>
      </c>
      <c r="Q22" s="8">
        <f t="shared" si="5"/>
        <v>12030</v>
      </c>
      <c r="R22" s="8">
        <f t="shared" si="6"/>
        <v>8220</v>
      </c>
      <c r="S22" s="19">
        <f t="shared" si="7"/>
        <v>8870</v>
      </c>
      <c r="T22" s="8">
        <f>STDEV(P22:R22)</f>
        <v>2890.3460000491291</v>
      </c>
      <c r="U22" s="22">
        <f t="shared" si="9"/>
        <v>0.29245283018867924</v>
      </c>
    </row>
    <row r="23" spans="1:21" x14ac:dyDescent="0.3">
      <c r="A23" s="1">
        <v>21</v>
      </c>
      <c r="B23" s="1" t="s">
        <v>26</v>
      </c>
      <c r="C23" s="1" t="s">
        <v>14</v>
      </c>
      <c r="D23" s="1" t="s">
        <v>15</v>
      </c>
      <c r="E23">
        <v>1845</v>
      </c>
      <c r="F23">
        <v>1870</v>
      </c>
      <c r="G23">
        <v>2085</v>
      </c>
      <c r="H23" s="3">
        <f t="shared" si="0"/>
        <v>5800</v>
      </c>
      <c r="I23" s="9">
        <f t="shared" si="1"/>
        <v>5.2565809674791646E-4</v>
      </c>
      <c r="J23" s="10">
        <f>I23</f>
        <v>5.2565809674791646E-4</v>
      </c>
      <c r="K23" s="7">
        <f t="shared" si="2"/>
        <v>1933.3333333333333</v>
      </c>
      <c r="L23" s="15">
        <f t="shared" si="10"/>
        <v>0.13008130081300814</v>
      </c>
      <c r="M23" s="4">
        <f t="shared" si="3"/>
        <v>131.94064322009854</v>
      </c>
      <c r="O23" s="16">
        <v>0.05</v>
      </c>
      <c r="P23" s="8">
        <f t="shared" si="4"/>
        <v>92.25</v>
      </c>
      <c r="Q23" s="8">
        <f t="shared" si="5"/>
        <v>93.5</v>
      </c>
      <c r="R23" s="8">
        <f t="shared" si="6"/>
        <v>104.25</v>
      </c>
      <c r="S23" s="19">
        <f t="shared" si="7"/>
        <v>96.666666666666671</v>
      </c>
      <c r="T23" s="8">
        <f>STDEV(P23:R23)</f>
        <v>6.5970321610049263</v>
      </c>
      <c r="U23" s="22">
        <f t="shared" si="9"/>
        <v>0.13008130081300814</v>
      </c>
    </row>
    <row r="24" spans="1:21" x14ac:dyDescent="0.3">
      <c r="A24" s="1"/>
      <c r="B24" s="1"/>
      <c r="C24" s="1"/>
      <c r="D24" s="2" t="s">
        <v>43</v>
      </c>
      <c r="E24" s="3">
        <f>AVERAGE(E3:E23)</f>
        <v>157798</v>
      </c>
      <c r="F24" s="3">
        <f t="shared" ref="F24:K24" si="11">AVERAGE(F3:F23)</f>
        <v>193152.61904761905</v>
      </c>
      <c r="G24" s="3">
        <f t="shared" si="11"/>
        <v>174467.85714285713</v>
      </c>
      <c r="H24" s="3">
        <f t="shared" si="0"/>
        <v>525418.47619047621</v>
      </c>
      <c r="I24" s="9">
        <f t="shared" si="1"/>
        <v>4.7619047619047623E-2</v>
      </c>
      <c r="J24" s="3">
        <f t="shared" si="11"/>
        <v>0.12499999999999997</v>
      </c>
      <c r="K24" s="3">
        <f t="shared" si="11"/>
        <v>175146.73015873015</v>
      </c>
      <c r="L24" s="15">
        <f>(G24-E24)/E24</f>
        <v>0.10564048430814794</v>
      </c>
      <c r="M24" s="4">
        <f t="shared" si="3"/>
        <v>17686.876267462529</v>
      </c>
      <c r="O24" t="s">
        <v>50</v>
      </c>
      <c r="P24" s="8">
        <f>AVERAGE(P3:P23)</f>
        <v>2327891.1297619049</v>
      </c>
      <c r="Q24" s="8">
        <f t="shared" ref="Q24:R24" si="12">AVERAGE(Q3:Q23)</f>
        <v>2676691.567857143</v>
      </c>
      <c r="R24" s="8">
        <f t="shared" si="12"/>
        <v>2567444.526190476</v>
      </c>
      <c r="S24" s="19">
        <f>AVERAGE(P24:R24)</f>
        <v>2524009.0746031743</v>
      </c>
      <c r="T24" s="8">
        <f>STDEV(P24:R24)</f>
        <v>178410.80473110956</v>
      </c>
      <c r="U24" s="22">
        <f>(R24-P24)/P24</f>
        <v>0.10290575592900363</v>
      </c>
    </row>
    <row r="25" spans="1:21" x14ac:dyDescent="0.3">
      <c r="E25">
        <f>SUM(E3:E23)</f>
        <v>3313758</v>
      </c>
      <c r="F25">
        <f t="shared" ref="F25:G25" si="13">SUM(F3:F23)</f>
        <v>4056205</v>
      </c>
      <c r="G25">
        <f t="shared" si="13"/>
        <v>3663825</v>
      </c>
      <c r="H25" s="8">
        <f>SUM(H3:H23)</f>
        <v>11033788</v>
      </c>
      <c r="I25" s="20">
        <f>SUM(I3:I23)</f>
        <v>0.99999999999999989</v>
      </c>
    </row>
  </sheetData>
  <mergeCells count="8">
    <mergeCell ref="L1:L2"/>
    <mergeCell ref="M1:M2"/>
    <mergeCell ref="A1:A2"/>
    <mergeCell ref="B1:B2"/>
    <mergeCell ref="C1:C2"/>
    <mergeCell ref="D1:D2"/>
    <mergeCell ref="E1:G1"/>
    <mergeCell ref="K1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AF9F6-D039-43F9-82DE-B5420A291F79}">
  <dimension ref="A1:U25"/>
  <sheetViews>
    <sheetView topLeftCell="K1" zoomScale="70" zoomScaleNormal="70" workbookViewId="0">
      <selection activeCell="U3" sqref="U3:U24"/>
    </sheetView>
  </sheetViews>
  <sheetFormatPr defaultRowHeight="14.4" x14ac:dyDescent="0.3"/>
  <cols>
    <col min="1" max="1" width="4" bestFit="1" customWidth="1"/>
    <col min="2" max="2" width="12.88671875" bestFit="1" customWidth="1"/>
    <col min="3" max="3" width="16.44140625" bestFit="1" customWidth="1"/>
    <col min="4" max="4" width="16.109375" bestFit="1" customWidth="1"/>
    <col min="5" max="5" width="12.6640625" bestFit="1" customWidth="1"/>
    <col min="6" max="7" width="13" bestFit="1" customWidth="1"/>
    <col min="8" max="8" width="14.6640625" bestFit="1" customWidth="1"/>
    <col min="9" max="9" width="8.21875" bestFit="1" customWidth="1"/>
    <col min="10" max="10" width="13" bestFit="1" customWidth="1"/>
    <col min="11" max="11" width="22.77734375" bestFit="1" customWidth="1"/>
    <col min="12" max="12" width="7.5546875" bestFit="1" customWidth="1"/>
    <col min="13" max="13" width="10.77734375" bestFit="1" customWidth="1"/>
    <col min="15" max="15" width="14.6640625" bestFit="1" customWidth="1"/>
    <col min="16" max="16" width="13.88671875" bestFit="1" customWidth="1"/>
    <col min="17" max="19" width="14.21875" bestFit="1" customWidth="1"/>
    <col min="20" max="20" width="13" bestFit="1" customWidth="1"/>
    <col min="21" max="21" width="7.33203125" bestFit="1" customWidth="1"/>
  </cols>
  <sheetData>
    <row r="1" spans="1:21" x14ac:dyDescent="0.3">
      <c r="A1" s="25" t="s">
        <v>0</v>
      </c>
      <c r="B1" s="25" t="s">
        <v>1</v>
      </c>
      <c r="C1" s="25" t="s">
        <v>2</v>
      </c>
      <c r="D1" s="25" t="s">
        <v>3</v>
      </c>
      <c r="E1" s="25" t="s">
        <v>44</v>
      </c>
      <c r="F1" s="25"/>
      <c r="G1" s="25"/>
      <c r="H1" s="1"/>
      <c r="I1" s="1"/>
      <c r="J1" s="1"/>
      <c r="K1" s="26" t="s">
        <v>41</v>
      </c>
      <c r="L1" s="24" t="s">
        <v>42</v>
      </c>
      <c r="M1" s="23" t="s">
        <v>51</v>
      </c>
      <c r="P1" s="17" t="s">
        <v>46</v>
      </c>
    </row>
    <row r="2" spans="1:21" x14ac:dyDescent="0.3">
      <c r="A2" s="25"/>
      <c r="B2" s="25"/>
      <c r="C2" s="25"/>
      <c r="D2" s="25"/>
      <c r="E2" s="1">
        <v>2022</v>
      </c>
      <c r="F2" s="1">
        <v>2023</v>
      </c>
      <c r="G2" s="1">
        <v>2024</v>
      </c>
      <c r="H2" s="1" t="s">
        <v>30</v>
      </c>
      <c r="I2" s="1" t="s">
        <v>39</v>
      </c>
      <c r="J2" s="1" t="s">
        <v>40</v>
      </c>
      <c r="K2" s="26"/>
      <c r="L2" s="24"/>
      <c r="M2" s="23"/>
      <c r="O2" s="16" t="s">
        <v>45</v>
      </c>
      <c r="P2" s="1">
        <v>2022</v>
      </c>
      <c r="Q2" s="1">
        <v>2023</v>
      </c>
      <c r="R2" s="1">
        <v>2024</v>
      </c>
      <c r="S2" s="18" t="s">
        <v>47</v>
      </c>
      <c r="T2" t="s">
        <v>48</v>
      </c>
      <c r="U2" t="s">
        <v>49</v>
      </c>
    </row>
    <row r="3" spans="1:21" x14ac:dyDescent="0.3">
      <c r="A3" s="1">
        <v>1</v>
      </c>
      <c r="B3" s="1" t="s">
        <v>4</v>
      </c>
      <c r="C3" s="1" t="s">
        <v>5</v>
      </c>
      <c r="D3" s="1" t="s">
        <v>6</v>
      </c>
      <c r="E3">
        <v>89010</v>
      </c>
      <c r="F3">
        <v>16610</v>
      </c>
      <c r="G3">
        <v>43760</v>
      </c>
      <c r="H3" s="3">
        <f>SUM(E3:G3)</f>
        <v>149380</v>
      </c>
      <c r="I3" s="9">
        <f>H3/$H$25</f>
        <v>4.7367156023695629E-2</v>
      </c>
      <c r="J3" s="10">
        <f>SUM(I3:I8)</f>
        <v>0.99522872140387897</v>
      </c>
      <c r="K3" s="7">
        <f>AVERAGE(E3:G3)</f>
        <v>49793.333333333336</v>
      </c>
      <c r="L3" s="15">
        <f>IFERROR((G3-E3)/E3,0)</f>
        <v>-0.50836984608470959</v>
      </c>
      <c r="M3" s="4">
        <f>STDEV(E3:G3)</f>
        <v>36575.139553162793</v>
      </c>
      <c r="O3" s="16">
        <v>30</v>
      </c>
      <c r="P3" s="8">
        <f>O3*E3</f>
        <v>2670300</v>
      </c>
      <c r="Q3" s="8">
        <f>O3*F3</f>
        <v>498300</v>
      </c>
      <c r="R3" s="8">
        <f t="shared" ref="R3:R8" si="0">O3*G3</f>
        <v>1312800</v>
      </c>
      <c r="S3" s="19">
        <f>AVERAGE(P3:R3)</f>
        <v>1493800</v>
      </c>
      <c r="T3" s="8">
        <f>STDEV(P3:R3)</f>
        <v>1097254.1865948837</v>
      </c>
      <c r="U3" s="5">
        <f>IFERROR((R3-P3)/P3,0)</f>
        <v>-0.50836984608470959</v>
      </c>
    </row>
    <row r="4" spans="1:21" x14ac:dyDescent="0.3">
      <c r="A4" s="1">
        <v>2</v>
      </c>
      <c r="B4" s="1" t="s">
        <v>4</v>
      </c>
      <c r="C4" s="1" t="s">
        <v>7</v>
      </c>
      <c r="D4" s="1" t="s">
        <v>8</v>
      </c>
      <c r="E4">
        <v>1027</v>
      </c>
      <c r="F4">
        <v>154</v>
      </c>
      <c r="G4">
        <v>154</v>
      </c>
      <c r="H4" s="3">
        <f t="shared" ref="H4:H24" si="1">SUM(E4:G4)</f>
        <v>1335</v>
      </c>
      <c r="I4" s="9">
        <f t="shared" ref="I4:I24" si="2">H4/$H$25</f>
        <v>4.2331740053309452E-4</v>
      </c>
      <c r="J4" s="10"/>
      <c r="K4" s="7">
        <f t="shared" ref="K4:K23" si="3">AVERAGE(E4:G4)</f>
        <v>445</v>
      </c>
      <c r="L4" s="15">
        <f>IFERROR((G4-E4)/E4,0)</f>
        <v>-0.85004868549172352</v>
      </c>
      <c r="M4" s="4">
        <f t="shared" ref="M4:M24" si="4">STDEV(E4:G4)</f>
        <v>504.02678500254331</v>
      </c>
      <c r="O4" s="16">
        <v>133.32</v>
      </c>
      <c r="P4" s="8">
        <f t="shared" ref="P4:P23" si="5">O4*E4</f>
        <v>136919.63999999998</v>
      </c>
      <c r="Q4" s="8">
        <f t="shared" ref="Q4:Q23" si="6">O4*F4</f>
        <v>20531.28</v>
      </c>
      <c r="R4" s="8">
        <f t="shared" si="0"/>
        <v>20531.28</v>
      </c>
      <c r="S4" s="19">
        <f t="shared" ref="S4:S23" si="7">AVERAGE(P4:R4)</f>
        <v>59327.399999999994</v>
      </c>
      <c r="T4" s="8">
        <f t="shared" ref="T4:T20" si="8">STDEV(P4:R4)</f>
        <v>67196.850976539063</v>
      </c>
      <c r="U4" s="5">
        <f t="shared" ref="U4:U23" si="9">IFERROR((R4-P4)/P4,0)</f>
        <v>-0.85004868549172341</v>
      </c>
    </row>
    <row r="5" spans="1:21" x14ac:dyDescent="0.3">
      <c r="A5" s="1">
        <v>3</v>
      </c>
      <c r="B5" s="1" t="s">
        <v>4</v>
      </c>
      <c r="C5" s="1" t="s">
        <v>9</v>
      </c>
      <c r="D5" s="1" t="s">
        <v>10</v>
      </c>
      <c r="E5">
        <v>176100</v>
      </c>
      <c r="F5">
        <v>203900</v>
      </c>
      <c r="G5">
        <v>148100</v>
      </c>
      <c r="H5" s="3">
        <f t="shared" si="1"/>
        <v>528100</v>
      </c>
      <c r="I5" s="9">
        <f t="shared" si="2"/>
        <v>0.16745611926706158</v>
      </c>
      <c r="J5" s="10"/>
      <c r="K5" s="7">
        <f t="shared" si="3"/>
        <v>176033.33333333334</v>
      </c>
      <c r="L5" s="15">
        <f t="shared" ref="L5:L23" si="10">IFERROR((G5-E5)/E5,0)</f>
        <v>-0.15900056785917094</v>
      </c>
      <c r="M5" s="4">
        <f t="shared" si="4"/>
        <v>27900.059737092604</v>
      </c>
      <c r="O5" s="16">
        <v>10</v>
      </c>
      <c r="P5" s="8">
        <f t="shared" si="5"/>
        <v>1761000</v>
      </c>
      <c r="Q5" s="8">
        <f t="shared" si="6"/>
        <v>2039000</v>
      </c>
      <c r="R5" s="8">
        <f t="shared" si="0"/>
        <v>1481000</v>
      </c>
      <c r="S5" s="19">
        <f t="shared" si="7"/>
        <v>1760333.3333333333</v>
      </c>
      <c r="T5" s="8">
        <f t="shared" si="8"/>
        <v>279000.59737092501</v>
      </c>
      <c r="U5" s="5">
        <f t="shared" si="9"/>
        <v>-0.15900056785917094</v>
      </c>
    </row>
    <row r="6" spans="1:21" x14ac:dyDescent="0.3">
      <c r="A6" s="1">
        <v>4</v>
      </c>
      <c r="B6" s="1" t="s">
        <v>4</v>
      </c>
      <c r="C6" s="1" t="s">
        <v>9</v>
      </c>
      <c r="D6" s="1" t="s">
        <v>11</v>
      </c>
      <c r="E6">
        <v>241700</v>
      </c>
      <c r="F6">
        <v>213900</v>
      </c>
      <c r="G6">
        <v>200500</v>
      </c>
      <c r="H6" s="3">
        <f t="shared" si="1"/>
        <v>656100</v>
      </c>
      <c r="I6" s="9">
        <f t="shared" si="2"/>
        <v>0.20804385504851186</v>
      </c>
      <c r="J6" s="10"/>
      <c r="K6" s="7">
        <f t="shared" si="3"/>
        <v>218700</v>
      </c>
      <c r="L6" s="15">
        <f t="shared" si="10"/>
        <v>-0.17045924700041373</v>
      </c>
      <c r="M6" s="4">
        <f t="shared" si="4"/>
        <v>21015.232570685483</v>
      </c>
      <c r="O6" s="16">
        <v>15</v>
      </c>
      <c r="P6" s="8">
        <f t="shared" si="5"/>
        <v>3625500</v>
      </c>
      <c r="Q6" s="8">
        <f t="shared" si="6"/>
        <v>3208500</v>
      </c>
      <c r="R6" s="8">
        <f t="shared" si="0"/>
        <v>3007500</v>
      </c>
      <c r="S6" s="19">
        <f t="shared" si="7"/>
        <v>3280500</v>
      </c>
      <c r="T6" s="8">
        <f t="shared" si="8"/>
        <v>315228.48856028228</v>
      </c>
      <c r="U6" s="5">
        <f t="shared" si="9"/>
        <v>-0.17045924700041373</v>
      </c>
    </row>
    <row r="7" spans="1:21" x14ac:dyDescent="0.3">
      <c r="A7" s="1">
        <v>5</v>
      </c>
      <c r="B7" s="1" t="s">
        <v>4</v>
      </c>
      <c r="C7" s="1" t="s">
        <v>9</v>
      </c>
      <c r="D7" s="1" t="s">
        <v>12</v>
      </c>
      <c r="E7">
        <v>590100</v>
      </c>
      <c r="F7">
        <v>562200</v>
      </c>
      <c r="G7">
        <v>632600</v>
      </c>
      <c r="H7" s="3">
        <f t="shared" si="1"/>
        <v>1784900</v>
      </c>
      <c r="I7" s="9">
        <f t="shared" si="2"/>
        <v>0.56597694997117631</v>
      </c>
      <c r="J7" s="10"/>
      <c r="K7" s="7">
        <f t="shared" si="3"/>
        <v>594966.66666666663</v>
      </c>
      <c r="L7" s="15">
        <f t="shared" si="10"/>
        <v>7.2021691238773083E-2</v>
      </c>
      <c r="M7" s="4">
        <f t="shared" si="4"/>
        <v>35451.422162352435</v>
      </c>
      <c r="O7" s="16">
        <v>20</v>
      </c>
      <c r="P7" s="8">
        <f t="shared" si="5"/>
        <v>11802000</v>
      </c>
      <c r="Q7" s="8">
        <f t="shared" si="6"/>
        <v>11244000</v>
      </c>
      <c r="R7" s="8">
        <f t="shared" si="0"/>
        <v>12652000</v>
      </c>
      <c r="S7" s="19">
        <f t="shared" si="7"/>
        <v>11899333.333333334</v>
      </c>
      <c r="T7" s="8">
        <f t="shared" si="8"/>
        <v>709028.44324704877</v>
      </c>
      <c r="U7" s="5">
        <f t="shared" si="9"/>
        <v>7.2021691238773083E-2</v>
      </c>
    </row>
    <row r="8" spans="1:21" x14ac:dyDescent="0.3">
      <c r="A8" s="1">
        <v>6</v>
      </c>
      <c r="B8" s="1" t="s">
        <v>4</v>
      </c>
      <c r="C8" s="1" t="s">
        <v>9</v>
      </c>
      <c r="D8" s="1" t="s">
        <v>6</v>
      </c>
      <c r="E8">
        <v>5000</v>
      </c>
      <c r="F8">
        <v>8700</v>
      </c>
      <c r="G8">
        <v>5100</v>
      </c>
      <c r="H8" s="3">
        <f t="shared" si="1"/>
        <v>18800</v>
      </c>
      <c r="I8" s="9">
        <f t="shared" si="2"/>
        <v>5.9613236929005071E-3</v>
      </c>
      <c r="J8" s="10"/>
      <c r="K8" s="7">
        <f t="shared" si="3"/>
        <v>6266.666666666667</v>
      </c>
      <c r="L8" s="15">
        <f t="shared" si="10"/>
        <v>0.02</v>
      </c>
      <c r="M8" s="4">
        <f t="shared" si="4"/>
        <v>2107.9215671683173</v>
      </c>
      <c r="O8" s="16">
        <v>30</v>
      </c>
      <c r="P8" s="8">
        <f t="shared" si="5"/>
        <v>150000</v>
      </c>
      <c r="Q8" s="8">
        <f t="shared" si="6"/>
        <v>261000</v>
      </c>
      <c r="R8" s="8">
        <f t="shared" si="0"/>
        <v>153000</v>
      </c>
      <c r="S8" s="19">
        <f t="shared" si="7"/>
        <v>188000</v>
      </c>
      <c r="T8" s="8">
        <f t="shared" si="8"/>
        <v>63237.647015049508</v>
      </c>
      <c r="U8" s="5">
        <f t="shared" si="9"/>
        <v>0.02</v>
      </c>
    </row>
    <row r="9" spans="1:21" x14ac:dyDescent="0.3">
      <c r="A9" s="1">
        <v>7</v>
      </c>
      <c r="B9" s="1" t="s">
        <v>13</v>
      </c>
      <c r="C9" s="1" t="s">
        <v>14</v>
      </c>
      <c r="D9" s="1" t="s">
        <v>15</v>
      </c>
      <c r="E9">
        <v>150</v>
      </c>
      <c r="F9">
        <v>60</v>
      </c>
      <c r="G9">
        <v>10</v>
      </c>
      <c r="H9" s="3">
        <f t="shared" si="1"/>
        <v>220</v>
      </c>
      <c r="I9" s="9">
        <f t="shared" si="2"/>
        <v>6.9760170874367644E-5</v>
      </c>
      <c r="J9" s="10">
        <f>SUM(I9:I12)</f>
        <v>9.6554418323840658E-4</v>
      </c>
      <c r="K9" s="7">
        <f t="shared" si="3"/>
        <v>73.333333333333329</v>
      </c>
      <c r="L9" s="15">
        <f t="shared" si="10"/>
        <v>-0.93333333333333335</v>
      </c>
      <c r="M9" s="4">
        <f t="shared" si="4"/>
        <v>70.945988845975876</v>
      </c>
      <c r="O9" s="16">
        <v>0.1</v>
      </c>
      <c r="P9" s="8">
        <f t="shared" si="5"/>
        <v>15</v>
      </c>
      <c r="Q9" s="8">
        <f t="shared" si="6"/>
        <v>6</v>
      </c>
      <c r="R9" s="8">
        <f t="shared" ref="R9:R23" si="11">O9*G9</f>
        <v>1</v>
      </c>
      <c r="S9" s="19">
        <f t="shared" si="7"/>
        <v>7.333333333333333</v>
      </c>
      <c r="T9" s="8">
        <f t="shared" si="8"/>
        <v>7.0945988845975876</v>
      </c>
      <c r="U9" s="5">
        <f t="shared" si="9"/>
        <v>-0.93333333333333335</v>
      </c>
    </row>
    <row r="10" spans="1:21" x14ac:dyDescent="0.3">
      <c r="A10" s="1">
        <v>8</v>
      </c>
      <c r="B10" s="1" t="s">
        <v>13</v>
      </c>
      <c r="C10" s="1" t="s">
        <v>14</v>
      </c>
      <c r="D10" s="1" t="s">
        <v>16</v>
      </c>
      <c r="E10">
        <v>0</v>
      </c>
      <c r="F10">
        <v>0</v>
      </c>
      <c r="G10">
        <v>0</v>
      </c>
      <c r="H10" s="3">
        <f t="shared" si="1"/>
        <v>0</v>
      </c>
      <c r="I10" s="9">
        <f t="shared" si="2"/>
        <v>0</v>
      </c>
      <c r="J10" s="10"/>
      <c r="K10" s="7">
        <f t="shared" si="3"/>
        <v>0</v>
      </c>
      <c r="L10" s="15">
        <f t="shared" si="10"/>
        <v>0</v>
      </c>
      <c r="M10" s="4">
        <f t="shared" si="4"/>
        <v>0</v>
      </c>
      <c r="O10" s="16">
        <v>0.1</v>
      </c>
      <c r="P10" s="8">
        <f t="shared" si="5"/>
        <v>0</v>
      </c>
      <c r="Q10" s="8">
        <f t="shared" si="6"/>
        <v>0</v>
      </c>
      <c r="R10" s="8">
        <f t="shared" si="11"/>
        <v>0</v>
      </c>
      <c r="S10" s="19">
        <f t="shared" si="7"/>
        <v>0</v>
      </c>
      <c r="T10" s="8">
        <f t="shared" si="8"/>
        <v>0</v>
      </c>
      <c r="U10" s="5">
        <f t="shared" si="9"/>
        <v>0</v>
      </c>
    </row>
    <row r="11" spans="1:21" x14ac:dyDescent="0.3">
      <c r="A11" s="1">
        <v>9</v>
      </c>
      <c r="B11" s="1" t="s">
        <v>13</v>
      </c>
      <c r="C11" s="1" t="s">
        <v>17</v>
      </c>
      <c r="D11" s="1" t="s">
        <v>18</v>
      </c>
      <c r="E11">
        <v>770</v>
      </c>
      <c r="F11">
        <v>1015</v>
      </c>
      <c r="G11">
        <v>185</v>
      </c>
      <c r="H11" s="3">
        <f t="shared" si="1"/>
        <v>1970</v>
      </c>
      <c r="I11" s="9">
        <f t="shared" si="2"/>
        <v>6.2467062101138296E-4</v>
      </c>
      <c r="J11" s="10"/>
      <c r="K11" s="7">
        <f t="shared" si="3"/>
        <v>656.66666666666663</v>
      </c>
      <c r="L11" s="15">
        <f t="shared" si="10"/>
        <v>-0.75974025974025972</v>
      </c>
      <c r="M11" s="4">
        <f t="shared" si="4"/>
        <v>426.44851193706069</v>
      </c>
      <c r="O11" s="16">
        <v>0.06</v>
      </c>
      <c r="P11" s="8">
        <f t="shared" si="5"/>
        <v>46.199999999999996</v>
      </c>
      <c r="Q11" s="8">
        <f t="shared" si="6"/>
        <v>60.9</v>
      </c>
      <c r="R11" s="8">
        <f t="shared" si="11"/>
        <v>11.1</v>
      </c>
      <c r="S11" s="19">
        <f t="shared" si="7"/>
        <v>39.4</v>
      </c>
      <c r="T11" s="8">
        <f t="shared" si="8"/>
        <v>25.586910716223645</v>
      </c>
      <c r="U11" s="5">
        <f t="shared" si="9"/>
        <v>-0.75974025974025972</v>
      </c>
    </row>
    <row r="12" spans="1:21" x14ac:dyDescent="0.3">
      <c r="A12" s="1">
        <v>10</v>
      </c>
      <c r="B12" s="1" t="s">
        <v>13</v>
      </c>
      <c r="C12" s="1" t="s">
        <v>17</v>
      </c>
      <c r="D12" s="1" t="s">
        <v>19</v>
      </c>
      <c r="E12">
        <v>310</v>
      </c>
      <c r="F12">
        <v>430</v>
      </c>
      <c r="G12">
        <v>115</v>
      </c>
      <c r="H12" s="3">
        <f t="shared" si="1"/>
        <v>855</v>
      </c>
      <c r="I12" s="9">
        <f t="shared" si="2"/>
        <v>2.7111339135265603E-4</v>
      </c>
      <c r="J12" s="10"/>
      <c r="K12" s="7">
        <f t="shared" si="3"/>
        <v>285</v>
      </c>
      <c r="L12" s="15">
        <f t="shared" si="10"/>
        <v>-0.62903225806451613</v>
      </c>
      <c r="M12" s="4">
        <f t="shared" si="4"/>
        <v>158.98113095584645</v>
      </c>
      <c r="O12" s="16">
        <v>0.125</v>
      </c>
      <c r="P12" s="8">
        <f t="shared" si="5"/>
        <v>38.75</v>
      </c>
      <c r="Q12" s="8">
        <f t="shared" si="6"/>
        <v>53.75</v>
      </c>
      <c r="R12" s="8">
        <f t="shared" si="11"/>
        <v>14.375</v>
      </c>
      <c r="S12" s="19">
        <f t="shared" si="7"/>
        <v>35.625</v>
      </c>
      <c r="T12" s="8">
        <f t="shared" si="8"/>
        <v>19.872641369480807</v>
      </c>
      <c r="U12" s="5">
        <f t="shared" si="9"/>
        <v>-0.62903225806451613</v>
      </c>
    </row>
    <row r="13" spans="1:21" x14ac:dyDescent="0.3">
      <c r="A13" s="1">
        <v>11</v>
      </c>
      <c r="B13" s="1" t="s">
        <v>20</v>
      </c>
      <c r="C13" s="1" t="s">
        <v>9</v>
      </c>
      <c r="D13" s="1" t="s">
        <v>27</v>
      </c>
      <c r="E13">
        <v>0</v>
      </c>
      <c r="F13">
        <v>0</v>
      </c>
      <c r="G13">
        <v>0</v>
      </c>
      <c r="H13" s="3">
        <f t="shared" si="1"/>
        <v>0</v>
      </c>
      <c r="I13" s="9">
        <f t="shared" si="2"/>
        <v>0</v>
      </c>
      <c r="J13" s="10">
        <f>I13</f>
        <v>0</v>
      </c>
      <c r="K13" s="7">
        <f>AVERAGE(E13)</f>
        <v>0</v>
      </c>
      <c r="L13" s="15">
        <f t="shared" si="10"/>
        <v>0</v>
      </c>
      <c r="M13" s="4" t="e">
        <f>STDEV(E13)</f>
        <v>#DIV/0!</v>
      </c>
      <c r="O13" s="16">
        <v>32</v>
      </c>
      <c r="P13" s="8">
        <f t="shared" si="5"/>
        <v>0</v>
      </c>
      <c r="Q13" s="8">
        <f t="shared" si="6"/>
        <v>0</v>
      </c>
      <c r="R13" s="8">
        <f t="shared" si="11"/>
        <v>0</v>
      </c>
      <c r="S13" s="19">
        <f>AVERAGE(P13)</f>
        <v>0</v>
      </c>
      <c r="T13" s="8">
        <f t="shared" si="8"/>
        <v>0</v>
      </c>
      <c r="U13" s="5">
        <f t="shared" si="9"/>
        <v>0</v>
      </c>
    </row>
    <row r="14" spans="1:21" x14ac:dyDescent="0.3">
      <c r="A14" s="1">
        <v>12</v>
      </c>
      <c r="B14" s="1" t="s">
        <v>21</v>
      </c>
      <c r="C14" s="1" t="s">
        <v>14</v>
      </c>
      <c r="D14" s="1" t="s">
        <v>22</v>
      </c>
      <c r="E14">
        <v>0</v>
      </c>
      <c r="F14">
        <v>10</v>
      </c>
      <c r="G14">
        <v>0</v>
      </c>
      <c r="H14" s="3">
        <f t="shared" si="1"/>
        <v>10</v>
      </c>
      <c r="I14" s="9">
        <f t="shared" si="2"/>
        <v>3.170916857925802E-6</v>
      </c>
      <c r="J14" s="10">
        <f>SUM(I14:I18)</f>
        <v>3.7993925791666955E-3</v>
      </c>
      <c r="K14" s="7">
        <f t="shared" si="3"/>
        <v>3.3333333333333335</v>
      </c>
      <c r="L14" s="15">
        <f t="shared" si="10"/>
        <v>0</v>
      </c>
      <c r="M14" s="4">
        <f t="shared" si="4"/>
        <v>5.7735026918962573</v>
      </c>
      <c r="O14" s="16">
        <v>10</v>
      </c>
      <c r="P14" s="8">
        <f t="shared" si="5"/>
        <v>0</v>
      </c>
      <c r="Q14" s="8">
        <f t="shared" si="6"/>
        <v>100</v>
      </c>
      <c r="R14" s="8">
        <f t="shared" si="11"/>
        <v>0</v>
      </c>
      <c r="S14" s="19">
        <f>AVERAGE(Q14)</f>
        <v>100</v>
      </c>
      <c r="T14" s="8">
        <f>IFERROR(STDEV(Q14),0)</f>
        <v>0</v>
      </c>
      <c r="U14" s="5">
        <f t="shared" si="9"/>
        <v>0</v>
      </c>
    </row>
    <row r="15" spans="1:21" x14ac:dyDescent="0.3">
      <c r="A15" s="1">
        <v>13</v>
      </c>
      <c r="B15" s="1" t="s">
        <v>21</v>
      </c>
      <c r="C15" s="1" t="s">
        <v>9</v>
      </c>
      <c r="D15" s="1" t="s">
        <v>10</v>
      </c>
      <c r="E15">
        <v>4320</v>
      </c>
      <c r="F15">
        <v>2340</v>
      </c>
      <c r="G15">
        <v>1830</v>
      </c>
      <c r="H15" s="3">
        <f t="shared" si="1"/>
        <v>8490</v>
      </c>
      <c r="I15" s="9">
        <f t="shared" si="2"/>
        <v>2.6921084123790059E-3</v>
      </c>
      <c r="J15" s="10"/>
      <c r="K15" s="7">
        <f t="shared" si="3"/>
        <v>2830</v>
      </c>
      <c r="L15" s="15">
        <f t="shared" si="10"/>
        <v>-0.57638888888888884</v>
      </c>
      <c r="M15" s="4">
        <f t="shared" si="4"/>
        <v>1315.3326575433305</v>
      </c>
      <c r="O15" s="16">
        <v>10</v>
      </c>
      <c r="P15" s="8">
        <f t="shared" si="5"/>
        <v>43200</v>
      </c>
      <c r="Q15" s="8">
        <f t="shared" si="6"/>
        <v>23400</v>
      </c>
      <c r="R15" s="8">
        <f t="shared" si="11"/>
        <v>18300</v>
      </c>
      <c r="S15" s="19">
        <f t="shared" si="7"/>
        <v>28300</v>
      </c>
      <c r="T15" s="8">
        <f>STDEV(P15:R15)</f>
        <v>13153.326575433304</v>
      </c>
      <c r="U15" s="5">
        <f t="shared" si="9"/>
        <v>-0.57638888888888884</v>
      </c>
    </row>
    <row r="16" spans="1:21" x14ac:dyDescent="0.3">
      <c r="A16" s="1">
        <v>14</v>
      </c>
      <c r="B16" s="1" t="s">
        <v>21</v>
      </c>
      <c r="C16" s="1" t="s">
        <v>9</v>
      </c>
      <c r="D16" s="1" t="s">
        <v>11</v>
      </c>
      <c r="E16">
        <v>1140</v>
      </c>
      <c r="F16">
        <v>1260</v>
      </c>
      <c r="G16">
        <v>1080</v>
      </c>
      <c r="H16" s="3">
        <f t="shared" si="1"/>
        <v>3480</v>
      </c>
      <c r="I16" s="9">
        <f t="shared" si="2"/>
        <v>1.103479066558179E-3</v>
      </c>
      <c r="J16" s="10"/>
      <c r="K16" s="7">
        <f t="shared" si="3"/>
        <v>1160</v>
      </c>
      <c r="L16" s="15">
        <f t="shared" si="10"/>
        <v>-5.2631578947368418E-2</v>
      </c>
      <c r="M16" s="4">
        <f t="shared" si="4"/>
        <v>91.651513899116793</v>
      </c>
      <c r="O16" s="16">
        <v>15</v>
      </c>
      <c r="P16" s="8">
        <f t="shared" si="5"/>
        <v>17100</v>
      </c>
      <c r="Q16" s="8">
        <f t="shared" si="6"/>
        <v>18900</v>
      </c>
      <c r="R16" s="8">
        <f t="shared" si="11"/>
        <v>16200</v>
      </c>
      <c r="S16" s="19">
        <f t="shared" si="7"/>
        <v>17400</v>
      </c>
      <c r="T16" s="8">
        <f t="shared" si="8"/>
        <v>1374.772708486752</v>
      </c>
      <c r="U16" s="5">
        <f t="shared" si="9"/>
        <v>-5.2631578947368418E-2</v>
      </c>
    </row>
    <row r="17" spans="1:21" x14ac:dyDescent="0.3">
      <c r="A17" s="1">
        <v>15</v>
      </c>
      <c r="B17" s="1" t="s">
        <v>21</v>
      </c>
      <c r="C17" s="1" t="s">
        <v>9</v>
      </c>
      <c r="D17" s="1" t="s">
        <v>6</v>
      </c>
      <c r="E17">
        <v>0</v>
      </c>
      <c r="F17">
        <v>0</v>
      </c>
      <c r="G17">
        <v>0</v>
      </c>
      <c r="H17" s="3">
        <f t="shared" si="1"/>
        <v>0</v>
      </c>
      <c r="I17" s="9">
        <f t="shared" si="2"/>
        <v>0</v>
      </c>
      <c r="J17" s="10"/>
      <c r="K17" s="7">
        <f>AVERAGE(F17)</f>
        <v>0</v>
      </c>
      <c r="L17" s="15">
        <f t="shared" si="10"/>
        <v>0</v>
      </c>
      <c r="M17" s="4" t="e">
        <f>STDEV(F17)</f>
        <v>#DIV/0!</v>
      </c>
      <c r="O17" s="16">
        <v>30</v>
      </c>
      <c r="P17" s="8">
        <f t="shared" si="5"/>
        <v>0</v>
      </c>
      <c r="Q17" s="8">
        <f t="shared" si="6"/>
        <v>0</v>
      </c>
      <c r="R17" s="8">
        <f t="shared" si="11"/>
        <v>0</v>
      </c>
      <c r="S17" s="19">
        <f t="shared" si="7"/>
        <v>0</v>
      </c>
      <c r="T17" s="8">
        <f t="shared" si="8"/>
        <v>0</v>
      </c>
      <c r="U17" s="5">
        <f t="shared" si="9"/>
        <v>0</v>
      </c>
    </row>
    <row r="18" spans="1:21" x14ac:dyDescent="0.3">
      <c r="A18" s="1">
        <v>16</v>
      </c>
      <c r="B18" s="1" t="s">
        <v>21</v>
      </c>
      <c r="C18" s="1" t="s">
        <v>7</v>
      </c>
      <c r="D18" s="1" t="s">
        <v>37</v>
      </c>
      <c r="E18">
        <v>0</v>
      </c>
      <c r="F18">
        <v>0</v>
      </c>
      <c r="G18">
        <v>2</v>
      </c>
      <c r="H18" s="3">
        <f t="shared" si="1"/>
        <v>2</v>
      </c>
      <c r="I18" s="9">
        <f t="shared" si="2"/>
        <v>6.3418337158516035E-7</v>
      </c>
      <c r="J18" s="10"/>
      <c r="K18" s="7">
        <f>AVERAGE(G18)</f>
        <v>2</v>
      </c>
      <c r="L18" s="15">
        <f t="shared" si="10"/>
        <v>0</v>
      </c>
      <c r="M18" s="4" t="e">
        <f>STDEV(G18)</f>
        <v>#DIV/0!</v>
      </c>
      <c r="O18" s="16">
        <v>120</v>
      </c>
      <c r="P18" s="8">
        <f t="shared" si="5"/>
        <v>0</v>
      </c>
      <c r="Q18" s="8">
        <f t="shared" si="6"/>
        <v>0</v>
      </c>
      <c r="R18" s="8">
        <f t="shared" si="11"/>
        <v>240</v>
      </c>
      <c r="S18" s="19">
        <f>AVERAGE(R18)</f>
        <v>240</v>
      </c>
      <c r="T18" s="8">
        <f>IFERROR(STDEV(R18),0)</f>
        <v>0</v>
      </c>
      <c r="U18" s="5">
        <f t="shared" si="9"/>
        <v>0</v>
      </c>
    </row>
    <row r="19" spans="1:21" x14ac:dyDescent="0.3">
      <c r="A19" s="1">
        <v>17</v>
      </c>
      <c r="B19" s="1" t="s">
        <v>23</v>
      </c>
      <c r="C19" s="1" t="s">
        <v>14</v>
      </c>
      <c r="D19" s="1" t="s">
        <v>22</v>
      </c>
      <c r="E19">
        <v>0</v>
      </c>
      <c r="F19">
        <v>0</v>
      </c>
      <c r="G19">
        <v>0</v>
      </c>
      <c r="H19" s="3">
        <f t="shared" si="1"/>
        <v>0</v>
      </c>
      <c r="I19" s="9">
        <f t="shared" si="2"/>
        <v>0</v>
      </c>
      <c r="J19" s="10">
        <f>SUM(I19:I20)</f>
        <v>0</v>
      </c>
      <c r="K19" s="7">
        <f t="shared" si="3"/>
        <v>0</v>
      </c>
      <c r="L19" s="15">
        <f t="shared" si="10"/>
        <v>0</v>
      </c>
      <c r="M19" s="4">
        <f t="shared" si="4"/>
        <v>0</v>
      </c>
      <c r="O19" s="16">
        <v>10</v>
      </c>
      <c r="P19" s="8">
        <f t="shared" si="5"/>
        <v>0</v>
      </c>
      <c r="Q19" s="8">
        <f t="shared" si="6"/>
        <v>0</v>
      </c>
      <c r="R19" s="8">
        <f t="shared" si="11"/>
        <v>0</v>
      </c>
      <c r="S19" s="19">
        <f t="shared" si="7"/>
        <v>0</v>
      </c>
      <c r="T19" s="8">
        <f t="shared" si="8"/>
        <v>0</v>
      </c>
      <c r="U19" s="5">
        <f t="shared" si="9"/>
        <v>0</v>
      </c>
    </row>
    <row r="20" spans="1:21" x14ac:dyDescent="0.3">
      <c r="A20" s="1">
        <v>18</v>
      </c>
      <c r="B20" s="1" t="s">
        <v>23</v>
      </c>
      <c r="C20" s="1" t="s">
        <v>9</v>
      </c>
      <c r="D20" s="1" t="s">
        <v>10</v>
      </c>
      <c r="E20">
        <v>0</v>
      </c>
      <c r="F20">
        <v>0</v>
      </c>
      <c r="G20">
        <v>0</v>
      </c>
      <c r="H20" s="3">
        <f t="shared" si="1"/>
        <v>0</v>
      </c>
      <c r="I20" s="9">
        <f t="shared" si="2"/>
        <v>0</v>
      </c>
      <c r="J20" s="10"/>
      <c r="K20" s="7">
        <f t="shared" si="3"/>
        <v>0</v>
      </c>
      <c r="L20" s="15">
        <f t="shared" si="10"/>
        <v>0</v>
      </c>
      <c r="M20" s="4">
        <f t="shared" si="4"/>
        <v>0</v>
      </c>
      <c r="O20" s="16">
        <v>10</v>
      </c>
      <c r="P20" s="8">
        <f t="shared" si="5"/>
        <v>0</v>
      </c>
      <c r="Q20" s="8">
        <f t="shared" si="6"/>
        <v>0</v>
      </c>
      <c r="R20" s="8">
        <f t="shared" si="11"/>
        <v>0</v>
      </c>
      <c r="S20" s="19">
        <f t="shared" si="7"/>
        <v>0</v>
      </c>
      <c r="T20" s="8">
        <f t="shared" si="8"/>
        <v>0</v>
      </c>
      <c r="U20" s="5">
        <f t="shared" si="9"/>
        <v>0</v>
      </c>
    </row>
    <row r="21" spans="1:21" x14ac:dyDescent="0.3">
      <c r="A21" s="1">
        <v>19</v>
      </c>
      <c r="B21" s="1" t="s">
        <v>24</v>
      </c>
      <c r="C21" s="1" t="s">
        <v>14</v>
      </c>
      <c r="D21" s="1" t="s">
        <v>25</v>
      </c>
      <c r="E21">
        <v>20</v>
      </c>
      <c r="F21">
        <v>0</v>
      </c>
      <c r="G21">
        <v>0</v>
      </c>
      <c r="H21" s="3">
        <f t="shared" si="1"/>
        <v>20</v>
      </c>
      <c r="I21" s="9">
        <f t="shared" si="2"/>
        <v>6.341833715851604E-6</v>
      </c>
      <c r="J21" s="10">
        <f>I21</f>
        <v>6.341833715851604E-6</v>
      </c>
      <c r="K21" s="7">
        <f t="shared" si="3"/>
        <v>6.666666666666667</v>
      </c>
      <c r="L21" s="15">
        <f t="shared" si="10"/>
        <v>-1</v>
      </c>
      <c r="M21" s="4">
        <f t="shared" si="4"/>
        <v>11.547005383792515</v>
      </c>
      <c r="O21" s="16">
        <v>100</v>
      </c>
      <c r="P21" s="8">
        <f t="shared" si="5"/>
        <v>2000</v>
      </c>
      <c r="Q21" s="8">
        <f t="shared" si="6"/>
        <v>0</v>
      </c>
      <c r="R21" s="8">
        <f t="shared" si="11"/>
        <v>0</v>
      </c>
      <c r="S21" s="19">
        <f>AVERAGE(P21)</f>
        <v>2000</v>
      </c>
      <c r="T21" s="8">
        <f>IFERROR(STDEV(P21),0)</f>
        <v>0</v>
      </c>
      <c r="U21" s="5">
        <f t="shared" si="9"/>
        <v>-1</v>
      </c>
    </row>
    <row r="22" spans="1:21" x14ac:dyDescent="0.3">
      <c r="A22" s="1">
        <v>20</v>
      </c>
      <c r="B22" s="2" t="s">
        <v>28</v>
      </c>
      <c r="C22" s="2" t="s">
        <v>14</v>
      </c>
      <c r="D22" s="2" t="s">
        <v>29</v>
      </c>
      <c r="E22">
        <v>0</v>
      </c>
      <c r="F22">
        <v>0</v>
      </c>
      <c r="G22">
        <v>0</v>
      </c>
      <c r="H22" s="3">
        <f t="shared" si="1"/>
        <v>0</v>
      </c>
      <c r="I22" s="9">
        <f t="shared" si="2"/>
        <v>0</v>
      </c>
      <c r="J22" s="10">
        <f>I22</f>
        <v>0</v>
      </c>
      <c r="K22" s="7">
        <f t="shared" si="3"/>
        <v>0</v>
      </c>
      <c r="L22" s="15">
        <f>IFERROR((G22-E22)/E22,0)</f>
        <v>0</v>
      </c>
      <c r="M22" s="4">
        <f t="shared" si="4"/>
        <v>0</v>
      </c>
      <c r="O22" s="16">
        <v>6</v>
      </c>
      <c r="P22" s="8">
        <f t="shared" si="5"/>
        <v>0</v>
      </c>
      <c r="Q22" s="8">
        <f t="shared" si="6"/>
        <v>0</v>
      </c>
      <c r="R22" s="8">
        <f t="shared" si="11"/>
        <v>0</v>
      </c>
      <c r="S22" s="19">
        <f t="shared" si="7"/>
        <v>0</v>
      </c>
      <c r="T22" s="8">
        <f>STDEV(P22:R22)</f>
        <v>0</v>
      </c>
      <c r="U22" s="5">
        <f t="shared" si="9"/>
        <v>0</v>
      </c>
    </row>
    <row r="23" spans="1:21" x14ac:dyDescent="0.3">
      <c r="A23" s="1">
        <v>21</v>
      </c>
      <c r="B23" s="1" t="s">
        <v>26</v>
      </c>
      <c r="C23" s="1" t="s">
        <v>14</v>
      </c>
      <c r="D23" s="1" t="s">
        <v>15</v>
      </c>
      <c r="E23">
        <v>0</v>
      </c>
      <c r="F23">
        <v>0</v>
      </c>
      <c r="G23">
        <v>0</v>
      </c>
      <c r="H23" s="3">
        <f t="shared" si="1"/>
        <v>0</v>
      </c>
      <c r="I23" s="9">
        <f t="shared" si="2"/>
        <v>0</v>
      </c>
      <c r="J23" s="10">
        <f>I23</f>
        <v>0</v>
      </c>
      <c r="K23" s="7">
        <f t="shared" si="3"/>
        <v>0</v>
      </c>
      <c r="L23" s="15">
        <f t="shared" si="10"/>
        <v>0</v>
      </c>
      <c r="M23" s="4">
        <f t="shared" si="4"/>
        <v>0</v>
      </c>
      <c r="O23" s="16">
        <v>0.05</v>
      </c>
      <c r="P23" s="8">
        <f t="shared" si="5"/>
        <v>0</v>
      </c>
      <c r="Q23" s="8">
        <f t="shared" si="6"/>
        <v>0</v>
      </c>
      <c r="R23" s="8">
        <f t="shared" si="11"/>
        <v>0</v>
      </c>
      <c r="S23" s="19">
        <f t="shared" si="7"/>
        <v>0</v>
      </c>
      <c r="T23" s="8">
        <f>STDEV(P23:R23)</f>
        <v>0</v>
      </c>
      <c r="U23" s="5">
        <f t="shared" si="9"/>
        <v>0</v>
      </c>
    </row>
    <row r="24" spans="1:21" x14ac:dyDescent="0.3">
      <c r="A24" s="1"/>
      <c r="B24" s="1"/>
      <c r="C24" s="1"/>
      <c r="D24" s="2" t="s">
        <v>43</v>
      </c>
      <c r="E24" s="3">
        <f>AVERAGE(E3:E23)</f>
        <v>52840.333333333336</v>
      </c>
      <c r="F24" s="3">
        <f t="shared" ref="F24:K24" si="12">AVERAGE(F3:F23)</f>
        <v>48122.809523809527</v>
      </c>
      <c r="G24" s="3">
        <f t="shared" si="12"/>
        <v>49211.238095238092</v>
      </c>
      <c r="H24" s="3">
        <f t="shared" si="1"/>
        <v>150174.38095238095</v>
      </c>
      <c r="I24" s="9">
        <f t="shared" si="2"/>
        <v>4.7619047619047616E-2</v>
      </c>
      <c r="J24" s="3">
        <f t="shared" si="12"/>
        <v>0.12499999999999999</v>
      </c>
      <c r="K24" s="3">
        <f t="shared" si="12"/>
        <v>50058.190476190473</v>
      </c>
      <c r="L24" s="15">
        <f>(G24-E24)/E24</f>
        <v>-6.8680400163295283E-2</v>
      </c>
      <c r="M24" s="4">
        <f t="shared" si="4"/>
        <v>2470.1565367297285</v>
      </c>
      <c r="O24" t="s">
        <v>50</v>
      </c>
      <c r="P24" s="8">
        <f>AVERAGE(P3:P23)</f>
        <v>962291.40904761909</v>
      </c>
      <c r="Q24" s="8">
        <f t="shared" ref="Q24:R24" si="13">AVERAGE(Q3:Q23)</f>
        <v>824469.13952380954</v>
      </c>
      <c r="R24" s="8">
        <f t="shared" si="13"/>
        <v>888647.5121428573</v>
      </c>
      <c r="S24" s="19">
        <f>AVERAGE(P24:R24)</f>
        <v>891802.68690476194</v>
      </c>
      <c r="T24" s="8">
        <f>STDEV(P24:R24)</f>
        <v>68965.287210356924</v>
      </c>
      <c r="U24" s="5">
        <f>(R24-P24)/P24</f>
        <v>-7.6529725000503993E-2</v>
      </c>
    </row>
    <row r="25" spans="1:21" x14ac:dyDescent="0.3">
      <c r="E25">
        <f>SUM(E3:E23)</f>
        <v>1109647</v>
      </c>
      <c r="F25">
        <f t="shared" ref="F25:G25" si="14">SUM(F3:F23)</f>
        <v>1010579</v>
      </c>
      <c r="G25">
        <f t="shared" si="14"/>
        <v>1033436</v>
      </c>
      <c r="H25" s="8">
        <f>SUM(H3:H23)</f>
        <v>3153662</v>
      </c>
      <c r="I25" s="20">
        <f>SUM(I3:I23)</f>
        <v>0.99999999999999989</v>
      </c>
    </row>
  </sheetData>
  <mergeCells count="8">
    <mergeCell ref="L1:L2"/>
    <mergeCell ref="M1:M2"/>
    <mergeCell ref="A1:A2"/>
    <mergeCell ref="B1:B2"/>
    <mergeCell ref="C1:C2"/>
    <mergeCell ref="D1:D2"/>
    <mergeCell ref="E1:G1"/>
    <mergeCell ref="K1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55A81-47B7-4FD9-AE1D-00C83D638355}">
  <dimension ref="A1:U25"/>
  <sheetViews>
    <sheetView zoomScale="70" zoomScaleNormal="70" workbookViewId="0">
      <selection activeCell="I3" sqref="I3"/>
    </sheetView>
  </sheetViews>
  <sheetFormatPr defaultRowHeight="14.4" x14ac:dyDescent="0.3"/>
  <cols>
    <col min="1" max="1" width="4" bestFit="1" customWidth="1"/>
    <col min="2" max="2" width="12.88671875" bestFit="1" customWidth="1"/>
    <col min="3" max="3" width="16.44140625" bestFit="1" customWidth="1"/>
    <col min="4" max="4" width="16.109375" bestFit="1" customWidth="1"/>
    <col min="5" max="5" width="12.6640625" bestFit="1" customWidth="1"/>
    <col min="6" max="7" width="13" bestFit="1" customWidth="1"/>
    <col min="8" max="8" width="14.6640625" bestFit="1" customWidth="1"/>
    <col min="9" max="9" width="8.21875" bestFit="1" customWidth="1"/>
    <col min="10" max="10" width="13" bestFit="1" customWidth="1"/>
    <col min="11" max="11" width="22.77734375" bestFit="1" customWidth="1"/>
    <col min="12" max="12" width="7.5546875" bestFit="1" customWidth="1"/>
    <col min="13" max="13" width="10.77734375" bestFit="1" customWidth="1"/>
    <col min="15" max="15" width="14.6640625" bestFit="1" customWidth="1"/>
    <col min="16" max="16" width="13.88671875" bestFit="1" customWidth="1"/>
    <col min="17" max="19" width="14.21875" bestFit="1" customWidth="1"/>
    <col min="20" max="20" width="13" bestFit="1" customWidth="1"/>
    <col min="21" max="21" width="7.33203125" bestFit="1" customWidth="1"/>
  </cols>
  <sheetData>
    <row r="1" spans="1:21" x14ac:dyDescent="0.3">
      <c r="A1" s="25" t="s">
        <v>0</v>
      </c>
      <c r="B1" s="25" t="s">
        <v>1</v>
      </c>
      <c r="C1" s="25" t="s">
        <v>2</v>
      </c>
      <c r="D1" s="25" t="s">
        <v>3</v>
      </c>
      <c r="E1" s="25" t="s">
        <v>44</v>
      </c>
      <c r="F1" s="25"/>
      <c r="G1" s="25"/>
      <c r="H1" s="1"/>
      <c r="I1" s="1"/>
      <c r="J1" s="1"/>
      <c r="K1" s="26" t="s">
        <v>41</v>
      </c>
      <c r="L1" s="24" t="s">
        <v>42</v>
      </c>
      <c r="M1" s="23" t="s">
        <v>51</v>
      </c>
      <c r="P1" s="17" t="s">
        <v>46</v>
      </c>
    </row>
    <row r="2" spans="1:21" x14ac:dyDescent="0.3">
      <c r="A2" s="25"/>
      <c r="B2" s="25"/>
      <c r="C2" s="25"/>
      <c r="D2" s="25"/>
      <c r="E2" s="1">
        <v>2022</v>
      </c>
      <c r="F2" s="1">
        <v>2023</v>
      </c>
      <c r="G2" s="1">
        <v>2024</v>
      </c>
      <c r="H2" s="1" t="s">
        <v>30</v>
      </c>
      <c r="I2" s="1" t="s">
        <v>39</v>
      </c>
      <c r="J2" s="1" t="s">
        <v>40</v>
      </c>
      <c r="K2" s="26"/>
      <c r="L2" s="24"/>
      <c r="M2" s="23"/>
      <c r="O2" s="16" t="s">
        <v>45</v>
      </c>
      <c r="P2" s="1">
        <v>2022</v>
      </c>
      <c r="Q2" s="1">
        <v>2023</v>
      </c>
      <c r="R2" s="1">
        <v>2024</v>
      </c>
      <c r="S2" s="18" t="s">
        <v>47</v>
      </c>
      <c r="T2" t="s">
        <v>48</v>
      </c>
      <c r="U2" t="s">
        <v>49</v>
      </c>
    </row>
    <row r="3" spans="1:21" x14ac:dyDescent="0.3">
      <c r="A3" s="1">
        <v>1</v>
      </c>
      <c r="B3" s="1" t="s">
        <v>4</v>
      </c>
      <c r="C3" s="1" t="s">
        <v>5</v>
      </c>
      <c r="D3" s="1" t="s">
        <v>6</v>
      </c>
      <c r="E3">
        <v>0</v>
      </c>
      <c r="F3">
        <v>0</v>
      </c>
      <c r="G3">
        <v>0</v>
      </c>
      <c r="H3" s="3">
        <f>SUM(E3:G3)</f>
        <v>0</v>
      </c>
      <c r="I3" s="9">
        <f>H3/$H$25</f>
        <v>0</v>
      </c>
      <c r="J3" s="10">
        <f>SUM(I3:I8)</f>
        <v>1</v>
      </c>
      <c r="K3" s="7">
        <f>AVERAGE(E3:G3)</f>
        <v>0</v>
      </c>
      <c r="L3" s="15">
        <f>IFERROR((G3-E3)/E3,0)</f>
        <v>0</v>
      </c>
      <c r="M3" s="4">
        <f>STDEV(E3:G3)</f>
        <v>0</v>
      </c>
      <c r="O3" s="16">
        <v>30</v>
      </c>
      <c r="P3" s="8">
        <f>O3*E3</f>
        <v>0</v>
      </c>
      <c r="Q3" s="8">
        <f>O3*F3</f>
        <v>0</v>
      </c>
      <c r="R3" s="8">
        <f>O3*G3</f>
        <v>0</v>
      </c>
      <c r="S3" s="19">
        <f>AVERAGE(P3:R3)</f>
        <v>0</v>
      </c>
      <c r="T3" s="8">
        <f>STDEV(P3:R3)</f>
        <v>0</v>
      </c>
      <c r="U3" s="5">
        <f>IFERROR((R3-P3)/P3,0)</f>
        <v>0</v>
      </c>
    </row>
    <row r="4" spans="1:21" x14ac:dyDescent="0.3">
      <c r="A4" s="1">
        <v>2</v>
      </c>
      <c r="B4" s="1" t="s">
        <v>4</v>
      </c>
      <c r="C4" s="1" t="s">
        <v>7</v>
      </c>
      <c r="D4" s="1" t="s">
        <v>8</v>
      </c>
      <c r="E4">
        <v>0</v>
      </c>
      <c r="F4">
        <v>0</v>
      </c>
      <c r="G4">
        <v>0</v>
      </c>
      <c r="H4" s="3">
        <f t="shared" ref="H4:H24" si="0">SUM(E4:G4)</f>
        <v>0</v>
      </c>
      <c r="I4" s="9">
        <f t="shared" ref="I4:I24" si="1">H4/$H$25</f>
        <v>0</v>
      </c>
      <c r="J4" s="10"/>
      <c r="K4" s="7">
        <f t="shared" ref="K4:K23" si="2">AVERAGE(E4:G4)</f>
        <v>0</v>
      </c>
      <c r="L4" s="15">
        <f>IFERROR((G4-E4)/E4,0)</f>
        <v>0</v>
      </c>
      <c r="M4" s="4">
        <f t="shared" ref="M4:M24" si="3">STDEV(E4:G4)</f>
        <v>0</v>
      </c>
      <c r="O4" s="16">
        <v>133.32</v>
      </c>
      <c r="P4" s="8">
        <f t="shared" ref="P4:P23" si="4">O4*E4</f>
        <v>0</v>
      </c>
      <c r="Q4" s="8">
        <f t="shared" ref="Q4:Q23" si="5">O4*F4</f>
        <v>0</v>
      </c>
      <c r="R4" s="8">
        <f t="shared" ref="R4:R23" si="6">O4*G4</f>
        <v>0</v>
      </c>
      <c r="S4" s="19">
        <f t="shared" ref="S4:S23" si="7">AVERAGE(P4:R4)</f>
        <v>0</v>
      </c>
      <c r="T4" s="8">
        <f t="shared" ref="T4:T21" si="8">STDEV(P4:R4)</f>
        <v>0</v>
      </c>
      <c r="U4" s="5">
        <f t="shared" ref="U4:U23" si="9">IFERROR((R4-P4)/P4,0)</f>
        <v>0</v>
      </c>
    </row>
    <row r="5" spans="1:21" x14ac:dyDescent="0.3">
      <c r="A5" s="1">
        <v>3</v>
      </c>
      <c r="B5" s="1" t="s">
        <v>4</v>
      </c>
      <c r="C5" s="1" t="s">
        <v>9</v>
      </c>
      <c r="D5" s="1" t="s">
        <v>10</v>
      </c>
      <c r="E5">
        <v>10000</v>
      </c>
      <c r="F5">
        <v>20000</v>
      </c>
      <c r="G5">
        <v>30000</v>
      </c>
      <c r="H5" s="3">
        <f t="shared" si="0"/>
        <v>60000</v>
      </c>
      <c r="I5" s="9">
        <f t="shared" si="1"/>
        <v>1</v>
      </c>
      <c r="J5" s="10"/>
      <c r="K5" s="7">
        <f t="shared" si="2"/>
        <v>20000</v>
      </c>
      <c r="L5" s="15">
        <f t="shared" ref="L5:L23" si="10">IFERROR((G5-E5)/E5,0)</f>
        <v>2</v>
      </c>
      <c r="M5" s="4">
        <f t="shared" si="3"/>
        <v>10000</v>
      </c>
      <c r="O5" s="16">
        <v>10</v>
      </c>
      <c r="P5" s="8">
        <f t="shared" si="4"/>
        <v>100000</v>
      </c>
      <c r="Q5" s="8">
        <f t="shared" si="5"/>
        <v>200000</v>
      </c>
      <c r="R5" s="8">
        <f t="shared" si="6"/>
        <v>300000</v>
      </c>
      <c r="S5" s="19">
        <f t="shared" si="7"/>
        <v>200000</v>
      </c>
      <c r="T5" s="8">
        <f t="shared" si="8"/>
        <v>100000</v>
      </c>
      <c r="U5" s="5">
        <f t="shared" si="9"/>
        <v>2</v>
      </c>
    </row>
    <row r="6" spans="1:21" x14ac:dyDescent="0.3">
      <c r="A6" s="1">
        <v>4</v>
      </c>
      <c r="B6" s="1" t="s">
        <v>4</v>
      </c>
      <c r="C6" s="1" t="s">
        <v>9</v>
      </c>
      <c r="D6" s="1" t="s">
        <v>11</v>
      </c>
      <c r="E6">
        <v>0</v>
      </c>
      <c r="F6">
        <v>0</v>
      </c>
      <c r="G6">
        <v>0</v>
      </c>
      <c r="H6" s="3">
        <f t="shared" si="0"/>
        <v>0</v>
      </c>
      <c r="I6" s="9">
        <f t="shared" si="1"/>
        <v>0</v>
      </c>
      <c r="J6" s="10"/>
      <c r="K6" s="7">
        <f t="shared" si="2"/>
        <v>0</v>
      </c>
      <c r="L6" s="15">
        <f t="shared" si="10"/>
        <v>0</v>
      </c>
      <c r="M6" s="4">
        <f t="shared" si="3"/>
        <v>0</v>
      </c>
      <c r="O6" s="16">
        <v>15</v>
      </c>
      <c r="P6" s="8">
        <f t="shared" si="4"/>
        <v>0</v>
      </c>
      <c r="Q6" s="8">
        <f t="shared" si="5"/>
        <v>0</v>
      </c>
      <c r="R6" s="8">
        <f t="shared" si="6"/>
        <v>0</v>
      </c>
      <c r="S6" s="19">
        <f t="shared" si="7"/>
        <v>0</v>
      </c>
      <c r="T6" s="8">
        <f t="shared" si="8"/>
        <v>0</v>
      </c>
      <c r="U6" s="5">
        <f t="shared" si="9"/>
        <v>0</v>
      </c>
    </row>
    <row r="7" spans="1:21" x14ac:dyDescent="0.3">
      <c r="A7" s="1">
        <v>5</v>
      </c>
      <c r="B7" s="1" t="s">
        <v>4</v>
      </c>
      <c r="C7" s="1" t="s">
        <v>9</v>
      </c>
      <c r="D7" s="1" t="s">
        <v>12</v>
      </c>
      <c r="E7">
        <v>0</v>
      </c>
      <c r="F7">
        <v>0</v>
      </c>
      <c r="G7">
        <v>0</v>
      </c>
      <c r="H7" s="3">
        <f t="shared" si="0"/>
        <v>0</v>
      </c>
      <c r="I7" s="9">
        <f t="shared" si="1"/>
        <v>0</v>
      </c>
      <c r="J7" s="10"/>
      <c r="K7" s="7">
        <f t="shared" si="2"/>
        <v>0</v>
      </c>
      <c r="L7" s="15">
        <f t="shared" si="10"/>
        <v>0</v>
      </c>
      <c r="M7" s="4">
        <f t="shared" si="3"/>
        <v>0</v>
      </c>
      <c r="O7" s="16">
        <v>20</v>
      </c>
      <c r="P7" s="8">
        <f t="shared" si="4"/>
        <v>0</v>
      </c>
      <c r="Q7" s="8">
        <f t="shared" si="5"/>
        <v>0</v>
      </c>
      <c r="R7" s="8">
        <f t="shared" si="6"/>
        <v>0</v>
      </c>
      <c r="S7" s="19">
        <f t="shared" si="7"/>
        <v>0</v>
      </c>
      <c r="T7" s="8">
        <f t="shared" si="8"/>
        <v>0</v>
      </c>
      <c r="U7" s="5">
        <f t="shared" si="9"/>
        <v>0</v>
      </c>
    </row>
    <row r="8" spans="1:21" x14ac:dyDescent="0.3">
      <c r="A8" s="1">
        <v>6</v>
      </c>
      <c r="B8" s="1" t="s">
        <v>4</v>
      </c>
      <c r="C8" s="1" t="s">
        <v>9</v>
      </c>
      <c r="D8" s="1" t="s">
        <v>6</v>
      </c>
      <c r="E8">
        <v>0</v>
      </c>
      <c r="F8">
        <v>0</v>
      </c>
      <c r="G8">
        <v>0</v>
      </c>
      <c r="H8" s="3">
        <f t="shared" si="0"/>
        <v>0</v>
      </c>
      <c r="I8" s="9">
        <f t="shared" si="1"/>
        <v>0</v>
      </c>
      <c r="J8" s="10"/>
      <c r="K8" s="7">
        <f t="shared" si="2"/>
        <v>0</v>
      </c>
      <c r="L8" s="15">
        <f t="shared" si="10"/>
        <v>0</v>
      </c>
      <c r="M8" s="4">
        <f t="shared" si="3"/>
        <v>0</v>
      </c>
      <c r="O8" s="16">
        <v>30</v>
      </c>
      <c r="P8" s="8">
        <f t="shared" si="4"/>
        <v>0</v>
      </c>
      <c r="Q8" s="8">
        <f t="shared" si="5"/>
        <v>0</v>
      </c>
      <c r="R8" s="8">
        <f t="shared" si="6"/>
        <v>0</v>
      </c>
      <c r="S8" s="19">
        <f t="shared" si="7"/>
        <v>0</v>
      </c>
      <c r="T8" s="8">
        <f t="shared" si="8"/>
        <v>0</v>
      </c>
      <c r="U8" s="5">
        <f t="shared" si="9"/>
        <v>0</v>
      </c>
    </row>
    <row r="9" spans="1:21" x14ac:dyDescent="0.3">
      <c r="A9" s="1">
        <v>7</v>
      </c>
      <c r="B9" s="1" t="s">
        <v>13</v>
      </c>
      <c r="C9" s="1" t="s">
        <v>14</v>
      </c>
      <c r="D9" s="1" t="s">
        <v>15</v>
      </c>
      <c r="E9">
        <v>0</v>
      </c>
      <c r="F9">
        <v>0</v>
      </c>
      <c r="G9">
        <v>0</v>
      </c>
      <c r="H9" s="3">
        <f t="shared" si="0"/>
        <v>0</v>
      </c>
      <c r="I9" s="9">
        <f t="shared" si="1"/>
        <v>0</v>
      </c>
      <c r="J9" s="10">
        <f>SUM(I9:I12)</f>
        <v>0</v>
      </c>
      <c r="K9" s="7">
        <f t="shared" si="2"/>
        <v>0</v>
      </c>
      <c r="L9" s="15">
        <f t="shared" si="10"/>
        <v>0</v>
      </c>
      <c r="M9" s="4">
        <f t="shared" si="3"/>
        <v>0</v>
      </c>
      <c r="O9" s="16">
        <v>0.1</v>
      </c>
      <c r="P9" s="8">
        <f t="shared" si="4"/>
        <v>0</v>
      </c>
      <c r="Q9" s="8">
        <f t="shared" si="5"/>
        <v>0</v>
      </c>
      <c r="R9" s="8">
        <f t="shared" si="6"/>
        <v>0</v>
      </c>
      <c r="S9" s="19">
        <f t="shared" si="7"/>
        <v>0</v>
      </c>
      <c r="T9" s="8">
        <f t="shared" si="8"/>
        <v>0</v>
      </c>
      <c r="U9" s="5">
        <f t="shared" si="9"/>
        <v>0</v>
      </c>
    </row>
    <row r="10" spans="1:21" x14ac:dyDescent="0.3">
      <c r="A10" s="1">
        <v>8</v>
      </c>
      <c r="B10" s="1" t="s">
        <v>13</v>
      </c>
      <c r="C10" s="1" t="s">
        <v>14</v>
      </c>
      <c r="D10" s="1" t="s">
        <v>16</v>
      </c>
      <c r="E10">
        <v>0</v>
      </c>
      <c r="F10">
        <v>0</v>
      </c>
      <c r="G10">
        <v>0</v>
      </c>
      <c r="H10" s="3">
        <f t="shared" si="0"/>
        <v>0</v>
      </c>
      <c r="I10" s="9">
        <f t="shared" si="1"/>
        <v>0</v>
      </c>
      <c r="J10" s="10"/>
      <c r="K10" s="7">
        <f t="shared" si="2"/>
        <v>0</v>
      </c>
      <c r="L10" s="15">
        <f t="shared" si="10"/>
        <v>0</v>
      </c>
      <c r="M10" s="4">
        <f t="shared" si="3"/>
        <v>0</v>
      </c>
      <c r="O10" s="16">
        <v>0.1</v>
      </c>
      <c r="P10" s="8">
        <f t="shared" si="4"/>
        <v>0</v>
      </c>
      <c r="Q10" s="8">
        <f t="shared" si="5"/>
        <v>0</v>
      </c>
      <c r="R10" s="8">
        <f t="shared" si="6"/>
        <v>0</v>
      </c>
      <c r="S10" s="19">
        <f t="shared" si="7"/>
        <v>0</v>
      </c>
      <c r="T10" s="8">
        <f t="shared" si="8"/>
        <v>0</v>
      </c>
      <c r="U10" s="5">
        <f t="shared" si="9"/>
        <v>0</v>
      </c>
    </row>
    <row r="11" spans="1:21" x14ac:dyDescent="0.3">
      <c r="A11" s="1">
        <v>9</v>
      </c>
      <c r="B11" s="1" t="s">
        <v>13</v>
      </c>
      <c r="C11" s="1" t="s">
        <v>17</v>
      </c>
      <c r="D11" s="1" t="s">
        <v>18</v>
      </c>
      <c r="E11">
        <v>0</v>
      </c>
      <c r="F11">
        <v>0</v>
      </c>
      <c r="G11">
        <v>0</v>
      </c>
      <c r="H11" s="3">
        <f t="shared" si="0"/>
        <v>0</v>
      </c>
      <c r="I11" s="9">
        <f t="shared" si="1"/>
        <v>0</v>
      </c>
      <c r="J11" s="10"/>
      <c r="K11" s="7">
        <f t="shared" si="2"/>
        <v>0</v>
      </c>
      <c r="L11" s="15">
        <f t="shared" si="10"/>
        <v>0</v>
      </c>
      <c r="M11" s="4">
        <f t="shared" si="3"/>
        <v>0</v>
      </c>
      <c r="O11" s="16">
        <v>0.06</v>
      </c>
      <c r="P11" s="8">
        <f t="shared" si="4"/>
        <v>0</v>
      </c>
      <c r="Q11" s="8">
        <f t="shared" si="5"/>
        <v>0</v>
      </c>
      <c r="R11" s="8">
        <f t="shared" si="6"/>
        <v>0</v>
      </c>
      <c r="S11" s="19">
        <f t="shared" si="7"/>
        <v>0</v>
      </c>
      <c r="T11" s="8">
        <f t="shared" si="8"/>
        <v>0</v>
      </c>
      <c r="U11" s="5">
        <f t="shared" si="9"/>
        <v>0</v>
      </c>
    </row>
    <row r="12" spans="1:21" x14ac:dyDescent="0.3">
      <c r="A12" s="1">
        <v>10</v>
      </c>
      <c r="B12" s="1" t="s">
        <v>13</v>
      </c>
      <c r="C12" s="1" t="s">
        <v>17</v>
      </c>
      <c r="D12" s="1" t="s">
        <v>19</v>
      </c>
      <c r="E12">
        <v>0</v>
      </c>
      <c r="F12">
        <v>0</v>
      </c>
      <c r="G12">
        <v>0</v>
      </c>
      <c r="H12" s="3">
        <f t="shared" si="0"/>
        <v>0</v>
      </c>
      <c r="I12" s="9">
        <f t="shared" si="1"/>
        <v>0</v>
      </c>
      <c r="J12" s="10"/>
      <c r="K12" s="7">
        <f t="shared" si="2"/>
        <v>0</v>
      </c>
      <c r="L12" s="15">
        <f t="shared" si="10"/>
        <v>0</v>
      </c>
      <c r="M12" s="4">
        <f t="shared" si="3"/>
        <v>0</v>
      </c>
      <c r="O12" s="16">
        <v>0.125</v>
      </c>
      <c r="P12" s="8">
        <f t="shared" si="4"/>
        <v>0</v>
      </c>
      <c r="Q12" s="8">
        <f t="shared" si="5"/>
        <v>0</v>
      </c>
      <c r="R12" s="8">
        <f t="shared" si="6"/>
        <v>0</v>
      </c>
      <c r="S12" s="19">
        <f t="shared" si="7"/>
        <v>0</v>
      </c>
      <c r="T12" s="8">
        <f t="shared" si="8"/>
        <v>0</v>
      </c>
      <c r="U12" s="5">
        <f t="shared" si="9"/>
        <v>0</v>
      </c>
    </row>
    <row r="13" spans="1:21" x14ac:dyDescent="0.3">
      <c r="A13" s="1">
        <v>11</v>
      </c>
      <c r="B13" s="1" t="s">
        <v>20</v>
      </c>
      <c r="C13" s="1" t="s">
        <v>9</v>
      </c>
      <c r="D13" s="1" t="s">
        <v>27</v>
      </c>
      <c r="E13">
        <v>0</v>
      </c>
      <c r="F13">
        <v>0</v>
      </c>
      <c r="G13">
        <v>0</v>
      </c>
      <c r="H13" s="3">
        <f t="shared" si="0"/>
        <v>0</v>
      </c>
      <c r="I13" s="9">
        <f t="shared" si="1"/>
        <v>0</v>
      </c>
      <c r="J13" s="10">
        <f>I13</f>
        <v>0</v>
      </c>
      <c r="K13" s="7">
        <f>AVERAGE(E13)</f>
        <v>0</v>
      </c>
      <c r="L13" s="15">
        <f t="shared" si="10"/>
        <v>0</v>
      </c>
      <c r="M13" s="4">
        <f t="shared" si="3"/>
        <v>0</v>
      </c>
      <c r="O13" s="16">
        <v>32</v>
      </c>
      <c r="P13" s="8">
        <f t="shared" si="4"/>
        <v>0</v>
      </c>
      <c r="Q13" s="8">
        <f t="shared" si="5"/>
        <v>0</v>
      </c>
      <c r="R13" s="8">
        <f t="shared" si="6"/>
        <v>0</v>
      </c>
      <c r="S13" s="19">
        <f>AVERAGE(P13)</f>
        <v>0</v>
      </c>
      <c r="T13" s="8">
        <f t="shared" si="8"/>
        <v>0</v>
      </c>
      <c r="U13" s="5">
        <f t="shared" si="9"/>
        <v>0</v>
      </c>
    </row>
    <row r="14" spans="1:21" x14ac:dyDescent="0.3">
      <c r="A14" s="1">
        <v>12</v>
      </c>
      <c r="B14" s="1" t="s">
        <v>21</v>
      </c>
      <c r="C14" s="1" t="s">
        <v>14</v>
      </c>
      <c r="D14" s="1" t="s">
        <v>22</v>
      </c>
      <c r="E14">
        <v>0</v>
      </c>
      <c r="F14">
        <v>0</v>
      </c>
      <c r="G14">
        <v>0</v>
      </c>
      <c r="H14" s="3">
        <f t="shared" si="0"/>
        <v>0</v>
      </c>
      <c r="I14" s="9">
        <f t="shared" si="1"/>
        <v>0</v>
      </c>
      <c r="J14" s="10">
        <f>SUM(I14:I18)</f>
        <v>0</v>
      </c>
      <c r="K14" s="7">
        <f t="shared" si="2"/>
        <v>0</v>
      </c>
      <c r="L14" s="15">
        <f t="shared" si="10"/>
        <v>0</v>
      </c>
      <c r="M14" s="4">
        <f t="shared" si="3"/>
        <v>0</v>
      </c>
      <c r="O14" s="16">
        <v>10</v>
      </c>
      <c r="P14" s="8">
        <f t="shared" si="4"/>
        <v>0</v>
      </c>
      <c r="Q14" s="8">
        <f t="shared" si="5"/>
        <v>0</v>
      </c>
      <c r="R14" s="8">
        <f t="shared" si="6"/>
        <v>0</v>
      </c>
      <c r="S14" s="19">
        <f t="shared" si="7"/>
        <v>0</v>
      </c>
      <c r="T14" s="8">
        <f t="shared" si="8"/>
        <v>0</v>
      </c>
      <c r="U14" s="5">
        <f t="shared" si="9"/>
        <v>0</v>
      </c>
    </row>
    <row r="15" spans="1:21" x14ac:dyDescent="0.3">
      <c r="A15" s="1">
        <v>13</v>
      </c>
      <c r="B15" s="1" t="s">
        <v>21</v>
      </c>
      <c r="C15" s="1" t="s">
        <v>9</v>
      </c>
      <c r="D15" s="1" t="s">
        <v>10</v>
      </c>
      <c r="E15">
        <v>0</v>
      </c>
      <c r="F15">
        <v>0</v>
      </c>
      <c r="G15">
        <v>0</v>
      </c>
      <c r="H15" s="3">
        <f t="shared" si="0"/>
        <v>0</v>
      </c>
      <c r="I15" s="9">
        <f t="shared" si="1"/>
        <v>0</v>
      </c>
      <c r="J15" s="10"/>
      <c r="K15" s="7">
        <f t="shared" si="2"/>
        <v>0</v>
      </c>
      <c r="L15" s="15">
        <f t="shared" si="10"/>
        <v>0</v>
      </c>
      <c r="M15" s="4">
        <f t="shared" si="3"/>
        <v>0</v>
      </c>
      <c r="O15" s="16">
        <v>10</v>
      </c>
      <c r="P15" s="8">
        <f t="shared" si="4"/>
        <v>0</v>
      </c>
      <c r="Q15" s="8">
        <f t="shared" si="5"/>
        <v>0</v>
      </c>
      <c r="R15" s="8">
        <f t="shared" si="6"/>
        <v>0</v>
      </c>
      <c r="S15" s="19">
        <f t="shared" si="7"/>
        <v>0</v>
      </c>
      <c r="T15" s="8">
        <f>STDEV(P15:R15)</f>
        <v>0</v>
      </c>
      <c r="U15" s="5">
        <f t="shared" si="9"/>
        <v>0</v>
      </c>
    </row>
    <row r="16" spans="1:21" x14ac:dyDescent="0.3">
      <c r="A16" s="1">
        <v>14</v>
      </c>
      <c r="B16" s="1" t="s">
        <v>21</v>
      </c>
      <c r="C16" s="1" t="s">
        <v>9</v>
      </c>
      <c r="D16" s="1" t="s">
        <v>11</v>
      </c>
      <c r="E16">
        <v>0</v>
      </c>
      <c r="F16">
        <v>0</v>
      </c>
      <c r="G16">
        <v>0</v>
      </c>
      <c r="H16" s="3">
        <f t="shared" si="0"/>
        <v>0</v>
      </c>
      <c r="I16" s="9">
        <f t="shared" si="1"/>
        <v>0</v>
      </c>
      <c r="J16" s="10"/>
      <c r="K16" s="7">
        <f t="shared" si="2"/>
        <v>0</v>
      </c>
      <c r="L16" s="15">
        <f t="shared" si="10"/>
        <v>0</v>
      </c>
      <c r="M16" s="4">
        <f t="shared" si="3"/>
        <v>0</v>
      </c>
      <c r="O16" s="16">
        <v>15</v>
      </c>
      <c r="P16" s="8">
        <f t="shared" si="4"/>
        <v>0</v>
      </c>
      <c r="Q16" s="8">
        <f t="shared" si="5"/>
        <v>0</v>
      </c>
      <c r="R16" s="8">
        <f t="shared" si="6"/>
        <v>0</v>
      </c>
      <c r="S16" s="19">
        <f t="shared" si="7"/>
        <v>0</v>
      </c>
      <c r="T16" s="8">
        <f t="shared" si="8"/>
        <v>0</v>
      </c>
      <c r="U16" s="5">
        <f t="shared" si="9"/>
        <v>0</v>
      </c>
    </row>
    <row r="17" spans="1:21" x14ac:dyDescent="0.3">
      <c r="A17" s="1">
        <v>15</v>
      </c>
      <c r="B17" s="1" t="s">
        <v>21</v>
      </c>
      <c r="C17" s="1" t="s">
        <v>9</v>
      </c>
      <c r="D17" s="1" t="s">
        <v>6</v>
      </c>
      <c r="E17">
        <v>0</v>
      </c>
      <c r="F17">
        <v>0</v>
      </c>
      <c r="G17">
        <v>0</v>
      </c>
      <c r="H17" s="3">
        <f t="shared" si="0"/>
        <v>0</v>
      </c>
      <c r="I17" s="9">
        <f t="shared" si="1"/>
        <v>0</v>
      </c>
      <c r="J17" s="10"/>
      <c r="K17" s="7">
        <f>AVERAGE(F17)</f>
        <v>0</v>
      </c>
      <c r="L17" s="15">
        <f t="shared" si="10"/>
        <v>0</v>
      </c>
      <c r="M17" s="4">
        <f t="shared" si="3"/>
        <v>0</v>
      </c>
      <c r="O17" s="16">
        <v>30</v>
      </c>
      <c r="P17" s="8">
        <f t="shared" si="4"/>
        <v>0</v>
      </c>
      <c r="Q17" s="8">
        <f t="shared" si="5"/>
        <v>0</v>
      </c>
      <c r="R17" s="8">
        <f t="shared" si="6"/>
        <v>0</v>
      </c>
      <c r="S17" s="19">
        <f t="shared" si="7"/>
        <v>0</v>
      </c>
      <c r="T17" s="8">
        <f t="shared" si="8"/>
        <v>0</v>
      </c>
      <c r="U17" s="5">
        <f t="shared" si="9"/>
        <v>0</v>
      </c>
    </row>
    <row r="18" spans="1:21" x14ac:dyDescent="0.3">
      <c r="A18" s="1">
        <v>16</v>
      </c>
      <c r="B18" s="1" t="s">
        <v>21</v>
      </c>
      <c r="C18" s="1" t="s">
        <v>7</v>
      </c>
      <c r="D18" s="1" t="s">
        <v>37</v>
      </c>
      <c r="E18">
        <v>0</v>
      </c>
      <c r="F18">
        <v>0</v>
      </c>
      <c r="G18">
        <v>0</v>
      </c>
      <c r="H18" s="3">
        <f t="shared" si="0"/>
        <v>0</v>
      </c>
      <c r="I18" s="9">
        <f t="shared" si="1"/>
        <v>0</v>
      </c>
      <c r="J18" s="10"/>
      <c r="K18" s="7">
        <f>AVERAGE(G18)</f>
        <v>0</v>
      </c>
      <c r="L18" s="15">
        <f t="shared" si="10"/>
        <v>0</v>
      </c>
      <c r="M18" s="4">
        <f t="shared" si="3"/>
        <v>0</v>
      </c>
      <c r="O18" s="16">
        <v>120</v>
      </c>
      <c r="P18" s="8">
        <f t="shared" si="4"/>
        <v>0</v>
      </c>
      <c r="Q18" s="8">
        <f t="shared" si="5"/>
        <v>0</v>
      </c>
      <c r="R18" s="8">
        <f t="shared" si="6"/>
        <v>0</v>
      </c>
      <c r="S18" s="19">
        <f t="shared" si="7"/>
        <v>0</v>
      </c>
      <c r="T18" s="8">
        <f t="shared" si="8"/>
        <v>0</v>
      </c>
      <c r="U18" s="5">
        <f t="shared" si="9"/>
        <v>0</v>
      </c>
    </row>
    <row r="19" spans="1:21" x14ac:dyDescent="0.3">
      <c r="A19" s="1">
        <v>17</v>
      </c>
      <c r="B19" s="1" t="s">
        <v>23</v>
      </c>
      <c r="C19" s="1" t="s">
        <v>14</v>
      </c>
      <c r="D19" s="1" t="s">
        <v>22</v>
      </c>
      <c r="E19">
        <v>0</v>
      </c>
      <c r="F19">
        <v>0</v>
      </c>
      <c r="G19">
        <v>0</v>
      </c>
      <c r="H19" s="3">
        <f t="shared" si="0"/>
        <v>0</v>
      </c>
      <c r="I19" s="9">
        <f t="shared" si="1"/>
        <v>0</v>
      </c>
      <c r="J19" s="10">
        <f>SUM(I19:I20)</f>
        <v>0</v>
      </c>
      <c r="K19" s="7">
        <f t="shared" si="2"/>
        <v>0</v>
      </c>
      <c r="L19" s="15">
        <f t="shared" si="10"/>
        <v>0</v>
      </c>
      <c r="M19" s="4">
        <f t="shared" si="3"/>
        <v>0</v>
      </c>
      <c r="O19" s="16">
        <v>10</v>
      </c>
      <c r="P19" s="8">
        <f t="shared" si="4"/>
        <v>0</v>
      </c>
      <c r="Q19" s="8">
        <f t="shared" si="5"/>
        <v>0</v>
      </c>
      <c r="R19" s="8">
        <f t="shared" si="6"/>
        <v>0</v>
      </c>
      <c r="S19" s="19">
        <f t="shared" si="7"/>
        <v>0</v>
      </c>
      <c r="T19" s="8">
        <f t="shared" si="8"/>
        <v>0</v>
      </c>
      <c r="U19" s="5">
        <f t="shared" si="9"/>
        <v>0</v>
      </c>
    </row>
    <row r="20" spans="1:21" x14ac:dyDescent="0.3">
      <c r="A20" s="1">
        <v>18</v>
      </c>
      <c r="B20" s="1" t="s">
        <v>23</v>
      </c>
      <c r="C20" s="1" t="s">
        <v>9</v>
      </c>
      <c r="D20" s="1" t="s">
        <v>10</v>
      </c>
      <c r="E20">
        <v>0</v>
      </c>
      <c r="F20">
        <v>0</v>
      </c>
      <c r="G20">
        <v>0</v>
      </c>
      <c r="H20" s="3">
        <f t="shared" si="0"/>
        <v>0</v>
      </c>
      <c r="I20" s="9">
        <f t="shared" si="1"/>
        <v>0</v>
      </c>
      <c r="J20" s="10"/>
      <c r="K20" s="7">
        <f t="shared" si="2"/>
        <v>0</v>
      </c>
      <c r="L20" s="15">
        <f t="shared" si="10"/>
        <v>0</v>
      </c>
      <c r="M20" s="4">
        <f t="shared" si="3"/>
        <v>0</v>
      </c>
      <c r="O20" s="16">
        <v>10</v>
      </c>
      <c r="P20" s="8">
        <f t="shared" si="4"/>
        <v>0</v>
      </c>
      <c r="Q20" s="8">
        <f t="shared" si="5"/>
        <v>0</v>
      </c>
      <c r="R20" s="8">
        <f t="shared" si="6"/>
        <v>0</v>
      </c>
      <c r="S20" s="19">
        <f t="shared" si="7"/>
        <v>0</v>
      </c>
      <c r="T20" s="8">
        <f t="shared" si="8"/>
        <v>0</v>
      </c>
      <c r="U20" s="5">
        <f t="shared" si="9"/>
        <v>0</v>
      </c>
    </row>
    <row r="21" spans="1:21" x14ac:dyDescent="0.3">
      <c r="A21" s="1">
        <v>19</v>
      </c>
      <c r="B21" s="1" t="s">
        <v>24</v>
      </c>
      <c r="C21" s="1" t="s">
        <v>14</v>
      </c>
      <c r="D21" s="1" t="s">
        <v>25</v>
      </c>
      <c r="E21">
        <v>0</v>
      </c>
      <c r="F21">
        <v>0</v>
      </c>
      <c r="G21">
        <v>0</v>
      </c>
      <c r="H21" s="3">
        <f t="shared" si="0"/>
        <v>0</v>
      </c>
      <c r="I21" s="9">
        <f t="shared" si="1"/>
        <v>0</v>
      </c>
      <c r="J21" s="10">
        <f>I21</f>
        <v>0</v>
      </c>
      <c r="K21" s="7">
        <f t="shared" si="2"/>
        <v>0</v>
      </c>
      <c r="L21" s="15">
        <f t="shared" si="10"/>
        <v>0</v>
      </c>
      <c r="M21" s="4">
        <f t="shared" si="3"/>
        <v>0</v>
      </c>
      <c r="O21" s="16">
        <v>100</v>
      </c>
      <c r="P21" s="8">
        <f t="shared" si="4"/>
        <v>0</v>
      </c>
      <c r="Q21" s="8">
        <f t="shared" si="5"/>
        <v>0</v>
      </c>
      <c r="R21" s="8">
        <f t="shared" si="6"/>
        <v>0</v>
      </c>
      <c r="S21" s="19">
        <f t="shared" si="7"/>
        <v>0</v>
      </c>
      <c r="T21" s="8">
        <f t="shared" si="8"/>
        <v>0</v>
      </c>
      <c r="U21" s="5">
        <f t="shared" si="9"/>
        <v>0</v>
      </c>
    </row>
    <row r="22" spans="1:21" x14ac:dyDescent="0.3">
      <c r="A22" s="1">
        <v>20</v>
      </c>
      <c r="B22" s="2" t="s">
        <v>28</v>
      </c>
      <c r="C22" s="2" t="s">
        <v>14</v>
      </c>
      <c r="D22" s="2" t="s">
        <v>29</v>
      </c>
      <c r="E22">
        <v>0</v>
      </c>
      <c r="F22">
        <v>0</v>
      </c>
      <c r="G22">
        <v>0</v>
      </c>
      <c r="H22" s="3">
        <f t="shared" si="0"/>
        <v>0</v>
      </c>
      <c r="I22" s="9">
        <f t="shared" si="1"/>
        <v>0</v>
      </c>
      <c r="J22" s="10">
        <f>I22</f>
        <v>0</v>
      </c>
      <c r="K22" s="7">
        <f t="shared" si="2"/>
        <v>0</v>
      </c>
      <c r="L22" s="15">
        <f>IFERROR((G22-E22)/E22,0)</f>
        <v>0</v>
      </c>
      <c r="M22" s="4">
        <f t="shared" si="3"/>
        <v>0</v>
      </c>
      <c r="O22" s="16">
        <v>6</v>
      </c>
      <c r="P22" s="8">
        <f t="shared" si="4"/>
        <v>0</v>
      </c>
      <c r="Q22" s="8">
        <f t="shared" si="5"/>
        <v>0</v>
      </c>
      <c r="R22" s="8">
        <f t="shared" si="6"/>
        <v>0</v>
      </c>
      <c r="S22" s="19">
        <f t="shared" si="7"/>
        <v>0</v>
      </c>
      <c r="T22" s="8">
        <f>STDEV(P22:R22)</f>
        <v>0</v>
      </c>
      <c r="U22" s="5">
        <f t="shared" si="9"/>
        <v>0</v>
      </c>
    </row>
    <row r="23" spans="1:21" x14ac:dyDescent="0.3">
      <c r="A23" s="1">
        <v>21</v>
      </c>
      <c r="B23" s="1" t="s">
        <v>26</v>
      </c>
      <c r="C23" s="1" t="s">
        <v>14</v>
      </c>
      <c r="D23" s="1" t="s">
        <v>15</v>
      </c>
      <c r="E23">
        <v>0</v>
      </c>
      <c r="F23">
        <v>0</v>
      </c>
      <c r="G23">
        <v>0</v>
      </c>
      <c r="H23" s="3">
        <f t="shared" si="0"/>
        <v>0</v>
      </c>
      <c r="I23" s="9">
        <f t="shared" si="1"/>
        <v>0</v>
      </c>
      <c r="J23" s="10">
        <f>I23</f>
        <v>0</v>
      </c>
      <c r="K23" s="7">
        <f t="shared" si="2"/>
        <v>0</v>
      </c>
      <c r="L23" s="15">
        <f t="shared" si="10"/>
        <v>0</v>
      </c>
      <c r="M23" s="4">
        <f t="shared" si="3"/>
        <v>0</v>
      </c>
      <c r="O23" s="16">
        <v>0.05</v>
      </c>
      <c r="P23" s="8">
        <f t="shared" si="4"/>
        <v>0</v>
      </c>
      <c r="Q23" s="8">
        <f t="shared" si="5"/>
        <v>0</v>
      </c>
      <c r="R23" s="8">
        <f t="shared" si="6"/>
        <v>0</v>
      </c>
      <c r="S23" s="19">
        <f t="shared" si="7"/>
        <v>0</v>
      </c>
      <c r="T23" s="8">
        <f>STDEV(P23:R23)</f>
        <v>0</v>
      </c>
      <c r="U23" s="5">
        <f t="shared" si="9"/>
        <v>0</v>
      </c>
    </row>
    <row r="24" spans="1:21" x14ac:dyDescent="0.3">
      <c r="A24" s="1"/>
      <c r="B24" s="1"/>
      <c r="C24" s="1"/>
      <c r="D24" s="2" t="s">
        <v>43</v>
      </c>
      <c r="E24" s="3">
        <f>AVERAGE(E3:E23)</f>
        <v>476.1904761904762</v>
      </c>
      <c r="F24" s="3">
        <f t="shared" ref="F24:K24" si="11">AVERAGE(F3:F23)</f>
        <v>952.38095238095241</v>
      </c>
      <c r="G24" s="3">
        <f t="shared" si="11"/>
        <v>1428.5714285714287</v>
      </c>
      <c r="H24" s="3">
        <f t="shared" si="0"/>
        <v>2857.1428571428573</v>
      </c>
      <c r="I24" s="9">
        <f t="shared" si="1"/>
        <v>4.7619047619047623E-2</v>
      </c>
      <c r="J24" s="3">
        <f t="shared" si="11"/>
        <v>0.125</v>
      </c>
      <c r="K24" s="3">
        <f t="shared" si="11"/>
        <v>952.38095238095241</v>
      </c>
      <c r="L24" s="15">
        <f>(G24-E24)/E24</f>
        <v>2.0000000000000004</v>
      </c>
      <c r="M24" s="4">
        <f t="shared" si="3"/>
        <v>476.19047619047615</v>
      </c>
      <c r="O24" t="s">
        <v>50</v>
      </c>
      <c r="P24" s="8">
        <f>AVERAGE(P3:P23)</f>
        <v>4761.9047619047615</v>
      </c>
      <c r="Q24" s="8">
        <f t="shared" ref="Q24:R24" si="12">AVERAGE(Q3:Q23)</f>
        <v>9523.8095238095229</v>
      </c>
      <c r="R24" s="8">
        <f t="shared" si="12"/>
        <v>14285.714285714286</v>
      </c>
      <c r="S24" s="19">
        <f>AVERAGE(P24:R24)</f>
        <v>9523.8095238095248</v>
      </c>
      <c r="T24" s="8">
        <f>STDEV(P24:R24)</f>
        <v>4761.9047619047633</v>
      </c>
      <c r="U24" s="5">
        <f>(R24-P24)/P24</f>
        <v>2.0000000000000004</v>
      </c>
    </row>
    <row r="25" spans="1:21" x14ac:dyDescent="0.3">
      <c r="E25">
        <f>SUM(E3:E23)</f>
        <v>10000</v>
      </c>
      <c r="F25">
        <f t="shared" ref="F25:G25" si="13">SUM(F3:F23)</f>
        <v>20000</v>
      </c>
      <c r="G25">
        <f t="shared" si="13"/>
        <v>30000</v>
      </c>
      <c r="H25" s="8">
        <f>SUM(H3:H23)</f>
        <v>60000</v>
      </c>
      <c r="I25" s="20">
        <f>SUM(I3:I23)</f>
        <v>1</v>
      </c>
    </row>
  </sheetData>
  <mergeCells count="8">
    <mergeCell ref="L1:L2"/>
    <mergeCell ref="M1:M2"/>
    <mergeCell ref="A1:A2"/>
    <mergeCell ref="B1:B2"/>
    <mergeCell ref="C1:C2"/>
    <mergeCell ref="D1:D2"/>
    <mergeCell ref="E1:G1"/>
    <mergeCell ref="K1:K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FF430-D7C6-46C9-98C2-9631373C2A68}">
  <dimension ref="A1:O25"/>
  <sheetViews>
    <sheetView zoomScale="80" zoomScaleNormal="80" workbookViewId="0">
      <selection activeCell="G2" sqref="G2"/>
    </sheetView>
  </sheetViews>
  <sheetFormatPr defaultRowHeight="14.4" x14ac:dyDescent="0.3"/>
  <cols>
    <col min="1" max="1" width="3.44140625" bestFit="1" customWidth="1"/>
    <col min="2" max="2" width="11.5546875" bestFit="1" customWidth="1"/>
    <col min="3" max="3" width="13.5546875" bestFit="1" customWidth="1"/>
    <col min="4" max="4" width="13.44140625" bestFit="1" customWidth="1"/>
    <col min="5" max="5" width="9.77734375" customWidth="1"/>
    <col min="6" max="6" width="11" bestFit="1" customWidth="1"/>
    <col min="7" max="7" width="10.5546875" customWidth="1"/>
    <col min="8" max="8" width="9.77734375" bestFit="1" customWidth="1"/>
    <col min="9" max="9" width="15.5546875" bestFit="1" customWidth="1"/>
    <col min="14" max="14" width="11.33203125" bestFit="1" customWidth="1"/>
    <col min="15" max="15" width="9.77734375" bestFit="1" customWidth="1"/>
  </cols>
  <sheetData>
    <row r="1" spans="1:1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32</v>
      </c>
      <c r="F1" s="1" t="s">
        <v>33</v>
      </c>
      <c r="G1" s="1" t="s">
        <v>34</v>
      </c>
      <c r="H1" s="1" t="s">
        <v>35</v>
      </c>
      <c r="I1" s="1" t="s">
        <v>36</v>
      </c>
    </row>
    <row r="2" spans="1:15" x14ac:dyDescent="0.3">
      <c r="A2" s="1">
        <v>1</v>
      </c>
      <c r="B2" s="1" t="s">
        <v>4</v>
      </c>
      <c r="C2" s="1" t="s">
        <v>5</v>
      </c>
      <c r="D2" s="1" t="s">
        <v>6</v>
      </c>
      <c r="E2" s="3">
        <v>950</v>
      </c>
      <c r="F2" s="3">
        <v>16730</v>
      </c>
      <c r="G2" s="3">
        <v>4720</v>
      </c>
      <c r="H2" s="3">
        <v>0</v>
      </c>
      <c r="I2" s="3">
        <f>SUM(E2:H2)</f>
        <v>22400</v>
      </c>
      <c r="J2" s="5">
        <f>I2/$I$23</f>
        <v>0.24271055682569265</v>
      </c>
      <c r="K2" s="6">
        <f>SUM(J2:J7)</f>
        <v>0.72498943558960238</v>
      </c>
      <c r="M2" s="8"/>
      <c r="N2" s="13"/>
      <c r="O2" s="14"/>
    </row>
    <row r="3" spans="1:15" x14ac:dyDescent="0.3">
      <c r="A3" s="1">
        <v>2</v>
      </c>
      <c r="B3" s="1" t="s">
        <v>4</v>
      </c>
      <c r="C3" s="1" t="s">
        <v>7</v>
      </c>
      <c r="D3" s="1" t="s">
        <v>8</v>
      </c>
      <c r="E3" s="3">
        <v>27</v>
      </c>
      <c r="F3" s="3">
        <v>2095</v>
      </c>
      <c r="G3" s="3">
        <v>1027</v>
      </c>
      <c r="H3" s="3">
        <v>0</v>
      </c>
      <c r="I3" s="3">
        <f t="shared" ref="I3:I20" si="0">SUM(E3:H3)</f>
        <v>3149</v>
      </c>
      <c r="J3" s="5">
        <f t="shared" ref="J3:J22" si="1">I3/$I$23</f>
        <v>3.4120336760897596E-2</v>
      </c>
      <c r="K3" s="6"/>
      <c r="M3" s="8"/>
    </row>
    <row r="4" spans="1:15" x14ac:dyDescent="0.3">
      <c r="A4" s="1">
        <v>3</v>
      </c>
      <c r="B4" s="1" t="s">
        <v>4</v>
      </c>
      <c r="C4" s="1" t="s">
        <v>9</v>
      </c>
      <c r="D4" s="1" t="s">
        <v>10</v>
      </c>
      <c r="E4" s="3">
        <v>1080</v>
      </c>
      <c r="F4" s="3">
        <v>15977</v>
      </c>
      <c r="G4" s="3">
        <v>1761</v>
      </c>
      <c r="H4" s="3">
        <v>100</v>
      </c>
      <c r="I4" s="3">
        <f t="shared" si="0"/>
        <v>18918</v>
      </c>
      <c r="J4" s="5">
        <f t="shared" si="1"/>
        <v>0.20498206759055596</v>
      </c>
      <c r="K4" s="6"/>
      <c r="M4" s="8"/>
    </row>
    <row r="5" spans="1:15" x14ac:dyDescent="0.3">
      <c r="A5" s="1">
        <v>4</v>
      </c>
      <c r="B5" s="1" t="s">
        <v>4</v>
      </c>
      <c r="C5" s="1" t="s">
        <v>9</v>
      </c>
      <c r="D5" s="1" t="s">
        <v>11</v>
      </c>
      <c r="E5" s="3">
        <v>700</v>
      </c>
      <c r="F5" s="3">
        <v>4153</v>
      </c>
      <c r="G5" s="3">
        <v>2417</v>
      </c>
      <c r="H5" s="3">
        <v>0</v>
      </c>
      <c r="I5" s="3">
        <f t="shared" si="0"/>
        <v>7270</v>
      </c>
      <c r="J5" s="5">
        <f t="shared" si="1"/>
        <v>7.8772578041195779E-2</v>
      </c>
      <c r="K5" s="6"/>
      <c r="M5" s="8"/>
    </row>
    <row r="6" spans="1:15" x14ac:dyDescent="0.3">
      <c r="A6" s="1">
        <v>5</v>
      </c>
      <c r="B6" s="1" t="s">
        <v>4</v>
      </c>
      <c r="C6" s="1" t="s">
        <v>9</v>
      </c>
      <c r="D6" s="1" t="s">
        <v>12</v>
      </c>
      <c r="E6" s="3">
        <v>1837</v>
      </c>
      <c r="F6" s="3">
        <v>6818</v>
      </c>
      <c r="G6" s="3">
        <v>5901</v>
      </c>
      <c r="H6" s="3">
        <v>0</v>
      </c>
      <c r="I6" s="3">
        <f t="shared" si="0"/>
        <v>14556</v>
      </c>
      <c r="J6" s="5">
        <f t="shared" si="1"/>
        <v>0.15771852076583848</v>
      </c>
      <c r="K6" s="6"/>
      <c r="M6" s="8"/>
    </row>
    <row r="7" spans="1:15" x14ac:dyDescent="0.3">
      <c r="A7" s="1">
        <v>6</v>
      </c>
      <c r="B7" s="1" t="s">
        <v>4</v>
      </c>
      <c r="C7" s="1" t="s">
        <v>9</v>
      </c>
      <c r="D7" s="1" t="s">
        <v>6</v>
      </c>
      <c r="E7" s="3">
        <v>2</v>
      </c>
      <c r="F7" s="3">
        <v>565</v>
      </c>
      <c r="G7" s="3">
        <v>50</v>
      </c>
      <c r="H7" s="3">
        <v>0</v>
      </c>
      <c r="I7" s="3">
        <f t="shared" si="0"/>
        <v>617</v>
      </c>
      <c r="J7" s="5">
        <f t="shared" si="1"/>
        <v>6.6853756054219803E-3</v>
      </c>
      <c r="K7" s="6"/>
      <c r="M7" s="8"/>
    </row>
    <row r="8" spans="1:15" x14ac:dyDescent="0.3">
      <c r="A8" s="1">
        <v>7</v>
      </c>
      <c r="B8" s="1" t="s">
        <v>13</v>
      </c>
      <c r="C8" s="1" t="s">
        <v>14</v>
      </c>
      <c r="D8" s="1" t="s">
        <v>15</v>
      </c>
      <c r="E8" s="3">
        <v>0</v>
      </c>
      <c r="F8" s="3">
        <v>14197</v>
      </c>
      <c r="G8" s="3">
        <v>15</v>
      </c>
      <c r="H8" s="3">
        <v>0</v>
      </c>
      <c r="I8" s="3">
        <f t="shared" si="0"/>
        <v>14212</v>
      </c>
      <c r="J8" s="5">
        <f t="shared" si="1"/>
        <v>0.15399118007172963</v>
      </c>
      <c r="K8" s="6">
        <f>SUM(J8:J11)</f>
        <v>0.1892600578604631</v>
      </c>
      <c r="M8" s="8"/>
    </row>
    <row r="9" spans="1:15" x14ac:dyDescent="0.3">
      <c r="A9" s="1">
        <v>8</v>
      </c>
      <c r="B9" s="1" t="s">
        <v>13</v>
      </c>
      <c r="C9" s="1" t="s">
        <v>14</v>
      </c>
      <c r="D9" s="1" t="s">
        <v>16</v>
      </c>
      <c r="E9" s="3">
        <v>0</v>
      </c>
      <c r="F9" s="3">
        <v>364</v>
      </c>
      <c r="G9" s="3">
        <v>0</v>
      </c>
      <c r="H9" s="3">
        <v>0</v>
      </c>
      <c r="I9" s="3">
        <f t="shared" si="0"/>
        <v>364</v>
      </c>
      <c r="J9" s="5">
        <f t="shared" si="1"/>
        <v>3.9440465484175055E-3</v>
      </c>
      <c r="K9" s="6"/>
      <c r="M9" s="8"/>
    </row>
    <row r="10" spans="1:15" x14ac:dyDescent="0.3">
      <c r="A10" s="1">
        <v>9</v>
      </c>
      <c r="B10" s="1" t="s">
        <v>13</v>
      </c>
      <c r="C10" s="1" t="s">
        <v>17</v>
      </c>
      <c r="D10" s="1" t="s">
        <v>18</v>
      </c>
      <c r="E10" s="3">
        <v>6</v>
      </c>
      <c r="F10" s="3">
        <v>2184</v>
      </c>
      <c r="G10" s="3">
        <v>154</v>
      </c>
      <c r="H10" s="3">
        <v>0</v>
      </c>
      <c r="I10" s="3">
        <f t="shared" si="0"/>
        <v>2344</v>
      </c>
      <c r="J10" s="5">
        <f t="shared" si="1"/>
        <v>2.5397926124974265E-2</v>
      </c>
      <c r="K10" s="6"/>
      <c r="M10" s="8"/>
    </row>
    <row r="11" spans="1:15" x14ac:dyDescent="0.3">
      <c r="A11" s="1">
        <v>10</v>
      </c>
      <c r="B11" s="1" t="s">
        <v>13</v>
      </c>
      <c r="C11" s="1" t="s">
        <v>17</v>
      </c>
      <c r="D11" s="1" t="s">
        <v>19</v>
      </c>
      <c r="E11" s="3">
        <v>14</v>
      </c>
      <c r="F11" s="3">
        <v>471</v>
      </c>
      <c r="G11" s="3">
        <v>62</v>
      </c>
      <c r="H11" s="3">
        <v>0</v>
      </c>
      <c r="I11" s="3">
        <f t="shared" si="0"/>
        <v>547</v>
      </c>
      <c r="J11" s="5">
        <f t="shared" si="1"/>
        <v>5.9269051153416907E-3</v>
      </c>
      <c r="K11" s="6"/>
      <c r="M11" s="8"/>
    </row>
    <row r="12" spans="1:15" x14ac:dyDescent="0.3">
      <c r="A12" s="1">
        <v>11</v>
      </c>
      <c r="B12" s="1" t="s">
        <v>20</v>
      </c>
      <c r="C12" s="1" t="s">
        <v>9</v>
      </c>
      <c r="D12" s="1" t="s">
        <v>27</v>
      </c>
      <c r="E12" s="3">
        <v>0</v>
      </c>
      <c r="F12" s="3">
        <v>6</v>
      </c>
      <c r="G12" s="3">
        <v>0</v>
      </c>
      <c r="H12" s="3">
        <v>0</v>
      </c>
      <c r="I12" s="3">
        <f t="shared" si="0"/>
        <v>6</v>
      </c>
      <c r="J12" s="5">
        <f t="shared" si="1"/>
        <v>6.5011756292596249E-5</v>
      </c>
      <c r="K12" s="6">
        <f>J12</f>
        <v>6.5011756292596249E-5</v>
      </c>
      <c r="M12" s="8"/>
    </row>
    <row r="13" spans="1:15" x14ac:dyDescent="0.3">
      <c r="A13" s="1">
        <v>12</v>
      </c>
      <c r="B13" s="1" t="s">
        <v>21</v>
      </c>
      <c r="C13" s="1" t="s">
        <v>14</v>
      </c>
      <c r="D13" s="1" t="s">
        <v>22</v>
      </c>
      <c r="E13" s="3">
        <v>0</v>
      </c>
      <c r="F13" s="3">
        <v>1268</v>
      </c>
      <c r="G13" s="3">
        <v>0</v>
      </c>
      <c r="H13" s="3">
        <v>0</v>
      </c>
      <c r="I13" s="3">
        <f t="shared" si="0"/>
        <v>1268</v>
      </c>
      <c r="J13" s="5">
        <f t="shared" si="1"/>
        <v>1.3739151163168673E-2</v>
      </c>
      <c r="K13" s="6">
        <f>SUM(J13:J17)</f>
        <v>5.2464487328125163E-2</v>
      </c>
      <c r="M13" s="8"/>
    </row>
    <row r="14" spans="1:15" x14ac:dyDescent="0.3">
      <c r="A14" s="1">
        <v>13</v>
      </c>
      <c r="B14" s="1" t="s">
        <v>21</v>
      </c>
      <c r="C14" s="1" t="s">
        <v>9</v>
      </c>
      <c r="D14" s="1" t="s">
        <v>10</v>
      </c>
      <c r="E14" s="3">
        <v>0</v>
      </c>
      <c r="F14" s="3">
        <v>3294</v>
      </c>
      <c r="G14" s="3">
        <v>74</v>
      </c>
      <c r="H14" s="3">
        <v>0</v>
      </c>
      <c r="I14" s="3">
        <f t="shared" si="0"/>
        <v>3368</v>
      </c>
      <c r="J14" s="5">
        <f t="shared" si="1"/>
        <v>3.6493265865577357E-2</v>
      </c>
      <c r="K14" s="6"/>
      <c r="M14" s="8"/>
    </row>
    <row r="15" spans="1:15" x14ac:dyDescent="0.3">
      <c r="A15" s="1">
        <v>14</v>
      </c>
      <c r="B15" s="1" t="s">
        <v>21</v>
      </c>
      <c r="C15" s="1" t="s">
        <v>9</v>
      </c>
      <c r="D15" s="1" t="s">
        <v>11</v>
      </c>
      <c r="E15" s="3">
        <v>1</v>
      </c>
      <c r="F15" s="3">
        <v>186</v>
      </c>
      <c r="G15" s="3">
        <v>19</v>
      </c>
      <c r="H15" s="3">
        <v>0</v>
      </c>
      <c r="I15" s="3">
        <f t="shared" si="0"/>
        <v>206</v>
      </c>
      <c r="J15" s="5">
        <f t="shared" si="1"/>
        <v>2.2320702993791379E-3</v>
      </c>
      <c r="K15" s="6"/>
      <c r="M15" s="8"/>
    </row>
    <row r="16" spans="1:15" x14ac:dyDescent="0.3">
      <c r="A16" s="1">
        <v>15</v>
      </c>
      <c r="B16" s="1" t="s">
        <v>21</v>
      </c>
      <c r="C16" s="1" t="s">
        <v>9</v>
      </c>
      <c r="D16" s="1" t="s">
        <v>6</v>
      </c>
      <c r="E16" s="3">
        <v>0</v>
      </c>
      <c r="F16" s="3">
        <v>0</v>
      </c>
      <c r="G16" s="3">
        <v>0</v>
      </c>
      <c r="H16" s="3">
        <v>0</v>
      </c>
      <c r="I16" s="3">
        <f t="shared" si="0"/>
        <v>0</v>
      </c>
      <c r="J16" s="5">
        <f t="shared" si="1"/>
        <v>0</v>
      </c>
      <c r="K16" s="6"/>
      <c r="M16" s="8"/>
    </row>
    <row r="17" spans="1:13" x14ac:dyDescent="0.3">
      <c r="A17" s="1">
        <v>16</v>
      </c>
      <c r="B17" s="1" t="s">
        <v>21</v>
      </c>
      <c r="C17" s="1" t="s">
        <v>7</v>
      </c>
      <c r="D17" s="1" t="s">
        <v>37</v>
      </c>
      <c r="E17" s="3">
        <v>0</v>
      </c>
      <c r="F17" s="3">
        <v>0</v>
      </c>
      <c r="G17" s="3">
        <v>0</v>
      </c>
      <c r="H17" s="3">
        <v>0</v>
      </c>
      <c r="I17" s="3">
        <f t="shared" si="0"/>
        <v>0</v>
      </c>
      <c r="J17" s="5">
        <f t="shared" si="1"/>
        <v>0</v>
      </c>
      <c r="K17" s="6"/>
      <c r="M17" s="8"/>
    </row>
    <row r="18" spans="1:13" x14ac:dyDescent="0.3">
      <c r="A18" s="1">
        <v>17</v>
      </c>
      <c r="B18" s="1" t="s">
        <v>23</v>
      </c>
      <c r="C18" s="1" t="s">
        <v>14</v>
      </c>
      <c r="D18" s="1" t="s">
        <v>22</v>
      </c>
      <c r="E18" s="3">
        <v>0</v>
      </c>
      <c r="F18" s="3">
        <v>0</v>
      </c>
      <c r="G18" s="3">
        <v>0</v>
      </c>
      <c r="H18" s="3">
        <v>0</v>
      </c>
      <c r="I18" s="3">
        <f t="shared" si="0"/>
        <v>0</v>
      </c>
      <c r="J18" s="5">
        <f t="shared" si="1"/>
        <v>0</v>
      </c>
      <c r="K18" s="6">
        <f>J18</f>
        <v>0</v>
      </c>
      <c r="M18" s="8"/>
    </row>
    <row r="19" spans="1:13" x14ac:dyDescent="0.3">
      <c r="A19" s="1">
        <v>18</v>
      </c>
      <c r="B19" s="1" t="s">
        <v>23</v>
      </c>
      <c r="C19" s="1" t="s">
        <v>9</v>
      </c>
      <c r="D19" s="1" t="s">
        <v>10</v>
      </c>
      <c r="E19" s="3">
        <v>0</v>
      </c>
      <c r="F19" s="3">
        <v>0</v>
      </c>
      <c r="G19" s="3">
        <v>0</v>
      </c>
      <c r="H19" s="3">
        <v>0</v>
      </c>
      <c r="I19" s="3">
        <f t="shared" si="0"/>
        <v>0</v>
      </c>
      <c r="J19" s="5">
        <f t="shared" si="1"/>
        <v>0</v>
      </c>
      <c r="K19" s="6"/>
      <c r="M19" s="8"/>
    </row>
    <row r="20" spans="1:13" x14ac:dyDescent="0.3">
      <c r="A20" s="1">
        <v>19</v>
      </c>
      <c r="B20" s="1" t="s">
        <v>24</v>
      </c>
      <c r="C20" s="1" t="s">
        <v>14</v>
      </c>
      <c r="D20" s="1" t="s">
        <v>25</v>
      </c>
      <c r="E20" s="3">
        <v>9</v>
      </c>
      <c r="F20" s="3">
        <v>2474</v>
      </c>
      <c r="G20" s="3">
        <v>2</v>
      </c>
      <c r="H20" s="3">
        <v>0</v>
      </c>
      <c r="I20" s="3">
        <f t="shared" si="0"/>
        <v>2485</v>
      </c>
      <c r="J20" s="5">
        <f t="shared" si="1"/>
        <v>2.6925702397850276E-2</v>
      </c>
      <c r="K20" s="6">
        <f>J20</f>
        <v>2.6925702397850276E-2</v>
      </c>
      <c r="M20" s="8"/>
    </row>
    <row r="21" spans="1:13" x14ac:dyDescent="0.3">
      <c r="A21" s="1">
        <v>20</v>
      </c>
      <c r="B21" s="2" t="s">
        <v>28</v>
      </c>
      <c r="C21" s="2" t="s">
        <v>14</v>
      </c>
      <c r="D21" s="2" t="s">
        <v>29</v>
      </c>
      <c r="E21" s="3">
        <v>0</v>
      </c>
      <c r="F21" s="3">
        <v>212</v>
      </c>
      <c r="G21" s="3">
        <v>0</v>
      </c>
      <c r="H21" s="3">
        <v>0</v>
      </c>
      <c r="I21" s="3">
        <f>SUM(E21:H21)</f>
        <v>212</v>
      </c>
      <c r="J21" s="5">
        <f t="shared" si="1"/>
        <v>2.2970820556717339E-3</v>
      </c>
      <c r="K21" s="6">
        <f>J21</f>
        <v>2.2970820556717339E-3</v>
      </c>
      <c r="M21" s="8"/>
    </row>
    <row r="22" spans="1:13" x14ac:dyDescent="0.3">
      <c r="A22" s="1">
        <v>21</v>
      </c>
      <c r="B22" s="1" t="s">
        <v>26</v>
      </c>
      <c r="C22" s="1" t="s">
        <v>14</v>
      </c>
      <c r="D22" s="1" t="s">
        <v>15</v>
      </c>
      <c r="E22" s="3">
        <v>0</v>
      </c>
      <c r="F22" s="3">
        <v>369</v>
      </c>
      <c r="G22" s="3">
        <v>0</v>
      </c>
      <c r="H22" s="3">
        <v>0</v>
      </c>
      <c r="I22" s="3">
        <f>SUM(E22:H22)</f>
        <v>369</v>
      </c>
      <c r="J22" s="5">
        <f t="shared" si="1"/>
        <v>3.9982230119946687E-3</v>
      </c>
      <c r="K22" s="6">
        <f>J22</f>
        <v>3.9982230119946687E-3</v>
      </c>
      <c r="M22" s="8"/>
    </row>
    <row r="23" spans="1:13" x14ac:dyDescent="0.3">
      <c r="A23" s="1"/>
      <c r="B23" s="1"/>
      <c r="C23" s="1"/>
      <c r="D23" s="1" t="s">
        <v>31</v>
      </c>
      <c r="E23" s="3">
        <f>SUM(E2:E22)</f>
        <v>4626</v>
      </c>
      <c r="F23" s="3">
        <f>SUM(F2:F22)</f>
        <v>71363</v>
      </c>
      <c r="G23" s="3">
        <f>SUM(G2:G22)</f>
        <v>16202</v>
      </c>
      <c r="H23" s="3">
        <f>SUM(H2:H22)</f>
        <v>100</v>
      </c>
      <c r="I23" s="3">
        <f t="shared" ref="I23" si="2">SUM(I2:I22)</f>
        <v>92291</v>
      </c>
    </row>
    <row r="25" spans="1:13" x14ac:dyDescent="0.3">
      <c r="E25" s="12"/>
      <c r="F25" s="12"/>
      <c r="G25" s="12"/>
      <c r="I25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F1A07-25FC-44A8-87E9-E7582CEEAA2C}">
  <dimension ref="A1:K23"/>
  <sheetViews>
    <sheetView zoomScale="80" zoomScaleNormal="80" workbookViewId="0">
      <selection activeCell="K13" sqref="K13"/>
    </sheetView>
  </sheetViews>
  <sheetFormatPr defaultRowHeight="14.4" x14ac:dyDescent="0.3"/>
  <cols>
    <col min="1" max="1" width="3.44140625" bestFit="1" customWidth="1"/>
    <col min="2" max="2" width="11.5546875" bestFit="1" customWidth="1"/>
    <col min="3" max="3" width="13.5546875" bestFit="1" customWidth="1"/>
    <col min="4" max="4" width="13.44140625" bestFit="1" customWidth="1"/>
    <col min="5" max="5" width="9.77734375" customWidth="1"/>
    <col min="6" max="6" width="11" bestFit="1" customWidth="1"/>
    <col min="7" max="7" width="10.5546875" customWidth="1"/>
    <col min="8" max="8" width="9.77734375" bestFit="1" customWidth="1"/>
    <col min="9" max="9" width="15.55468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32</v>
      </c>
      <c r="F1" s="1" t="s">
        <v>33</v>
      </c>
      <c r="G1" s="1" t="s">
        <v>34</v>
      </c>
      <c r="H1" s="1" t="s">
        <v>35</v>
      </c>
      <c r="I1" s="1" t="s">
        <v>36</v>
      </c>
    </row>
    <row r="2" spans="1:11" x14ac:dyDescent="0.3">
      <c r="A2" s="1">
        <v>1</v>
      </c>
      <c r="B2" s="1" t="s">
        <v>4</v>
      </c>
      <c r="C2" s="1" t="s">
        <v>5</v>
      </c>
      <c r="D2" s="1" t="s">
        <v>6</v>
      </c>
      <c r="E2" s="3">
        <v>285</v>
      </c>
      <c r="F2" s="3">
        <v>5488</v>
      </c>
      <c r="G2" s="3">
        <v>1661</v>
      </c>
      <c r="H2" s="3">
        <v>0</v>
      </c>
      <c r="I2" s="3">
        <f>SUM(E2:H2)</f>
        <v>7434</v>
      </c>
      <c r="J2" s="5">
        <f>I2/$I$23</f>
        <v>8.3397839329586373E-2</v>
      </c>
      <c r="K2" s="6">
        <f>SUM(J2:J7)</f>
        <v>0.63802600433031553</v>
      </c>
    </row>
    <row r="3" spans="1:11" x14ac:dyDescent="0.3">
      <c r="A3" s="1">
        <v>2</v>
      </c>
      <c r="B3" s="1" t="s">
        <v>4</v>
      </c>
      <c r="C3" s="1" t="s">
        <v>7</v>
      </c>
      <c r="D3" s="1" t="s">
        <v>8</v>
      </c>
      <c r="E3" s="3">
        <v>17</v>
      </c>
      <c r="F3" s="3">
        <v>205</v>
      </c>
      <c r="G3" s="3">
        <v>154</v>
      </c>
      <c r="H3" s="3">
        <v>0</v>
      </c>
      <c r="I3" s="3">
        <f t="shared" ref="I3:I22" si="0">SUM(E3:H3)</f>
        <v>376</v>
      </c>
      <c r="J3" s="5">
        <f t="shared" ref="J3:J22" si="1">I3/$I$23</f>
        <v>4.2181312332424644E-3</v>
      </c>
      <c r="K3" s="6"/>
    </row>
    <row r="4" spans="1:11" x14ac:dyDescent="0.3">
      <c r="A4" s="1">
        <v>3</v>
      </c>
      <c r="B4" s="1" t="s">
        <v>4</v>
      </c>
      <c r="C4" s="1" t="s">
        <v>9</v>
      </c>
      <c r="D4" s="1" t="s">
        <v>10</v>
      </c>
      <c r="E4" s="3">
        <v>1146</v>
      </c>
      <c r="F4" s="3">
        <v>18815</v>
      </c>
      <c r="G4" s="3">
        <v>2039</v>
      </c>
      <c r="H4" s="3">
        <v>200</v>
      </c>
      <c r="I4" s="3">
        <f t="shared" si="0"/>
        <v>22200</v>
      </c>
      <c r="J4" s="5">
        <f t="shared" si="1"/>
        <v>0.24904923770740081</v>
      </c>
      <c r="K4" s="6"/>
    </row>
    <row r="5" spans="1:11" x14ac:dyDescent="0.3">
      <c r="A5" s="1">
        <v>4</v>
      </c>
      <c r="B5" s="1" t="s">
        <v>4</v>
      </c>
      <c r="C5" s="1" t="s">
        <v>9</v>
      </c>
      <c r="D5" s="1" t="s">
        <v>11</v>
      </c>
      <c r="E5" s="3">
        <v>813</v>
      </c>
      <c r="F5" s="3">
        <v>6293</v>
      </c>
      <c r="G5" s="3">
        <v>2139</v>
      </c>
      <c r="H5" s="3">
        <v>0</v>
      </c>
      <c r="I5" s="3">
        <f t="shared" si="0"/>
        <v>9245</v>
      </c>
      <c r="J5" s="5">
        <f t="shared" si="1"/>
        <v>0.10371442354076219</v>
      </c>
      <c r="K5" s="6"/>
    </row>
    <row r="6" spans="1:11" x14ac:dyDescent="0.3">
      <c r="A6" s="1">
        <v>5</v>
      </c>
      <c r="B6" s="1" t="s">
        <v>4</v>
      </c>
      <c r="C6" s="1" t="s">
        <v>9</v>
      </c>
      <c r="D6" s="1" t="s">
        <v>12</v>
      </c>
      <c r="E6" s="3">
        <v>2130</v>
      </c>
      <c r="F6" s="3">
        <v>9014</v>
      </c>
      <c r="G6" s="3">
        <v>5622</v>
      </c>
      <c r="H6" s="3">
        <v>0</v>
      </c>
      <c r="I6" s="3">
        <f t="shared" si="0"/>
        <v>16766</v>
      </c>
      <c r="J6" s="5">
        <f t="shared" si="1"/>
        <v>0.18808826663974243</v>
      </c>
      <c r="K6" s="6"/>
    </row>
    <row r="7" spans="1:11" x14ac:dyDescent="0.3">
      <c r="A7" s="1">
        <v>6</v>
      </c>
      <c r="B7" s="1" t="s">
        <v>4</v>
      </c>
      <c r="C7" s="1" t="s">
        <v>9</v>
      </c>
      <c r="D7" s="1" t="s">
        <v>6</v>
      </c>
      <c r="E7" s="3">
        <v>8</v>
      </c>
      <c r="F7" s="3">
        <v>757</v>
      </c>
      <c r="G7" s="3">
        <v>87</v>
      </c>
      <c r="H7" s="3">
        <v>0</v>
      </c>
      <c r="I7" s="3">
        <f t="shared" si="0"/>
        <v>852</v>
      </c>
      <c r="J7" s="5">
        <f t="shared" si="1"/>
        <v>9.5581058795813287E-3</v>
      </c>
      <c r="K7" s="6"/>
    </row>
    <row r="8" spans="1:11" x14ac:dyDescent="0.3">
      <c r="A8" s="1">
        <v>7</v>
      </c>
      <c r="B8" s="1" t="s">
        <v>13</v>
      </c>
      <c r="C8" s="1" t="s">
        <v>14</v>
      </c>
      <c r="D8" s="1" t="s">
        <v>15</v>
      </c>
      <c r="E8" s="3">
        <v>0</v>
      </c>
      <c r="F8" s="3">
        <v>15780</v>
      </c>
      <c r="G8" s="3">
        <v>12</v>
      </c>
      <c r="H8" s="3">
        <v>0</v>
      </c>
      <c r="I8" s="3">
        <f t="shared" si="0"/>
        <v>15792</v>
      </c>
      <c r="J8" s="5">
        <f t="shared" si="1"/>
        <v>0.1771615117961835</v>
      </c>
      <c r="K8" s="6">
        <f>SUM(J8:J11)</f>
        <v>0.22633190859219873</v>
      </c>
    </row>
    <row r="9" spans="1:11" x14ac:dyDescent="0.3">
      <c r="A9" s="1">
        <v>8</v>
      </c>
      <c r="B9" s="1" t="s">
        <v>13</v>
      </c>
      <c r="C9" s="1" t="s">
        <v>14</v>
      </c>
      <c r="D9" s="1" t="s">
        <v>16</v>
      </c>
      <c r="E9" s="3">
        <v>0</v>
      </c>
      <c r="F9" s="3">
        <v>1113</v>
      </c>
      <c r="G9" s="3">
        <v>0</v>
      </c>
      <c r="H9" s="3">
        <v>0</v>
      </c>
      <c r="I9" s="3">
        <f t="shared" si="0"/>
        <v>1113</v>
      </c>
      <c r="J9" s="5">
        <f t="shared" si="1"/>
        <v>1.2486117187762932E-2</v>
      </c>
      <c r="K9" s="6"/>
    </row>
    <row r="10" spans="1:11" x14ac:dyDescent="0.3">
      <c r="A10" s="1">
        <v>9</v>
      </c>
      <c r="B10" s="1" t="s">
        <v>13</v>
      </c>
      <c r="C10" s="1" t="s">
        <v>17</v>
      </c>
      <c r="D10" s="1" t="s">
        <v>18</v>
      </c>
      <c r="E10" s="3">
        <v>4</v>
      </c>
      <c r="F10" s="3">
        <v>2144</v>
      </c>
      <c r="G10" s="3">
        <v>203</v>
      </c>
      <c r="H10" s="3">
        <v>0</v>
      </c>
      <c r="I10" s="3">
        <f t="shared" si="0"/>
        <v>2351</v>
      </c>
      <c r="J10" s="5">
        <f t="shared" si="1"/>
        <v>2.6374538641896365E-2</v>
      </c>
      <c r="K10" s="6"/>
    </row>
    <row r="11" spans="1:11" x14ac:dyDescent="0.3">
      <c r="A11" s="1">
        <v>10</v>
      </c>
      <c r="B11" s="1" t="s">
        <v>13</v>
      </c>
      <c r="C11" s="1" t="s">
        <v>17</v>
      </c>
      <c r="D11" s="1" t="s">
        <v>19</v>
      </c>
      <c r="E11" s="3">
        <v>8</v>
      </c>
      <c r="F11" s="3">
        <v>825</v>
      </c>
      <c r="G11" s="3">
        <v>86</v>
      </c>
      <c r="H11" s="3">
        <v>0</v>
      </c>
      <c r="I11" s="3">
        <f t="shared" si="0"/>
        <v>919</v>
      </c>
      <c r="J11" s="5">
        <f t="shared" si="1"/>
        <v>1.0309740966355917E-2</v>
      </c>
      <c r="K11" s="6"/>
    </row>
    <row r="12" spans="1:11" x14ac:dyDescent="0.3">
      <c r="A12" s="1">
        <v>11</v>
      </c>
      <c r="B12" s="1" t="s">
        <v>20</v>
      </c>
      <c r="C12" s="1" t="s">
        <v>9</v>
      </c>
      <c r="D12" s="1" t="s">
        <v>27</v>
      </c>
      <c r="E12" s="3">
        <v>0</v>
      </c>
      <c r="F12" s="3">
        <v>0</v>
      </c>
      <c r="G12" s="3">
        <v>0</v>
      </c>
      <c r="H12" s="3">
        <v>0</v>
      </c>
      <c r="I12" s="3">
        <f t="shared" si="0"/>
        <v>0</v>
      </c>
      <c r="J12" s="5">
        <f t="shared" si="1"/>
        <v>0</v>
      </c>
      <c r="K12" s="6">
        <f>J12</f>
        <v>0</v>
      </c>
    </row>
    <row r="13" spans="1:11" x14ac:dyDescent="0.3">
      <c r="A13" s="1">
        <v>12</v>
      </c>
      <c r="B13" s="1" t="s">
        <v>21</v>
      </c>
      <c r="C13" s="1" t="s">
        <v>14</v>
      </c>
      <c r="D13" s="1" t="s">
        <v>22</v>
      </c>
      <c r="E13" s="3">
        <v>0</v>
      </c>
      <c r="F13" s="3">
        <v>1749</v>
      </c>
      <c r="G13" s="3">
        <v>1</v>
      </c>
      <c r="H13" s="3">
        <v>0</v>
      </c>
      <c r="I13" s="3">
        <f t="shared" si="0"/>
        <v>1750</v>
      </c>
      <c r="J13" s="5">
        <f t="shared" si="1"/>
        <v>1.9632259729187002E-2</v>
      </c>
      <c r="K13" s="6">
        <f>SUM(J13:J17)</f>
        <v>0.10138098924152167</v>
      </c>
    </row>
    <row r="14" spans="1:11" x14ac:dyDescent="0.3">
      <c r="A14" s="1">
        <v>13</v>
      </c>
      <c r="B14" s="1" t="s">
        <v>21</v>
      </c>
      <c r="C14" s="1" t="s">
        <v>9</v>
      </c>
      <c r="D14" s="1" t="s">
        <v>10</v>
      </c>
      <c r="E14" s="3">
        <v>5</v>
      </c>
      <c r="F14" s="3">
        <v>6027</v>
      </c>
      <c r="G14" s="3">
        <v>39</v>
      </c>
      <c r="H14" s="3">
        <v>0</v>
      </c>
      <c r="I14" s="3">
        <f t="shared" si="0"/>
        <v>6071</v>
      </c>
      <c r="J14" s="5">
        <f t="shared" si="1"/>
        <v>6.8107113609082448E-2</v>
      </c>
      <c r="K14" s="6"/>
    </row>
    <row r="15" spans="1:11" x14ac:dyDescent="0.3">
      <c r="A15" s="1">
        <v>14</v>
      </c>
      <c r="B15" s="1" t="s">
        <v>21</v>
      </c>
      <c r="C15" s="1" t="s">
        <v>9</v>
      </c>
      <c r="D15" s="1" t="s">
        <v>11</v>
      </c>
      <c r="E15" s="3">
        <v>1</v>
      </c>
      <c r="F15" s="3">
        <v>1193</v>
      </c>
      <c r="G15" s="3">
        <v>21</v>
      </c>
      <c r="H15" s="3">
        <v>0</v>
      </c>
      <c r="I15" s="3">
        <f t="shared" si="0"/>
        <v>1215</v>
      </c>
      <c r="J15" s="5">
        <f t="shared" si="1"/>
        <v>1.363039746912126E-2</v>
      </c>
      <c r="K15" s="6"/>
    </row>
    <row r="16" spans="1:11" x14ac:dyDescent="0.3">
      <c r="A16" s="1">
        <v>15</v>
      </c>
      <c r="B16" s="1" t="s">
        <v>21</v>
      </c>
      <c r="C16" s="1" t="s">
        <v>9</v>
      </c>
      <c r="D16" s="1" t="s">
        <v>6</v>
      </c>
      <c r="E16" s="3">
        <v>0</v>
      </c>
      <c r="F16" s="3">
        <v>1</v>
      </c>
      <c r="G16" s="3">
        <v>0</v>
      </c>
      <c r="H16" s="3">
        <v>0</v>
      </c>
      <c r="I16" s="3">
        <f>SUM(E16:H16)</f>
        <v>1</v>
      </c>
      <c r="J16" s="5">
        <f t="shared" si="1"/>
        <v>1.1218434130964E-5</v>
      </c>
      <c r="K16" s="6"/>
    </row>
    <row r="17" spans="1:11" x14ac:dyDescent="0.3">
      <c r="A17" s="1">
        <v>16</v>
      </c>
      <c r="B17" s="1" t="s">
        <v>21</v>
      </c>
      <c r="C17" s="1" t="s">
        <v>7</v>
      </c>
      <c r="D17" s="1" t="s">
        <v>37</v>
      </c>
      <c r="E17" s="3">
        <v>0</v>
      </c>
      <c r="F17" s="3">
        <v>0</v>
      </c>
      <c r="G17" s="3">
        <v>0</v>
      </c>
      <c r="H17" s="3">
        <v>0</v>
      </c>
      <c r="I17" s="3">
        <f>SUM(E17:H17)</f>
        <v>0</v>
      </c>
      <c r="J17" s="5">
        <f t="shared" si="1"/>
        <v>0</v>
      </c>
      <c r="K17" s="6"/>
    </row>
    <row r="18" spans="1:11" x14ac:dyDescent="0.3">
      <c r="A18" s="1">
        <v>17</v>
      </c>
      <c r="B18" s="1" t="s">
        <v>23</v>
      </c>
      <c r="C18" s="1" t="s">
        <v>14</v>
      </c>
      <c r="D18" s="1" t="s">
        <v>22</v>
      </c>
      <c r="E18" s="3">
        <v>0</v>
      </c>
      <c r="F18" s="3">
        <v>0</v>
      </c>
      <c r="G18" s="3">
        <v>0</v>
      </c>
      <c r="H18" s="3">
        <v>0</v>
      </c>
      <c r="I18" s="3">
        <f t="shared" si="0"/>
        <v>0</v>
      </c>
      <c r="J18" s="5">
        <f t="shared" si="1"/>
        <v>0</v>
      </c>
      <c r="K18" s="6">
        <f>SUM(J18:J19)</f>
        <v>0</v>
      </c>
    </row>
    <row r="19" spans="1:11" x14ac:dyDescent="0.3">
      <c r="A19" s="1">
        <v>18</v>
      </c>
      <c r="B19" s="1" t="s">
        <v>23</v>
      </c>
      <c r="C19" s="1" t="s">
        <v>9</v>
      </c>
      <c r="D19" s="1" t="s">
        <v>10</v>
      </c>
      <c r="E19" s="3">
        <v>0</v>
      </c>
      <c r="F19" s="3">
        <v>0</v>
      </c>
      <c r="G19" s="3">
        <v>0</v>
      </c>
      <c r="H19" s="3">
        <v>0</v>
      </c>
      <c r="I19" s="3">
        <f t="shared" si="0"/>
        <v>0</v>
      </c>
      <c r="J19" s="5">
        <f t="shared" si="1"/>
        <v>0</v>
      </c>
      <c r="K19" s="6"/>
    </row>
    <row r="20" spans="1:11" x14ac:dyDescent="0.3">
      <c r="A20" s="1">
        <v>19</v>
      </c>
      <c r="B20" s="1" t="s">
        <v>24</v>
      </c>
      <c r="C20" s="1" t="s">
        <v>14</v>
      </c>
      <c r="D20" s="1" t="s">
        <v>25</v>
      </c>
      <c r="E20" s="3">
        <v>31</v>
      </c>
      <c r="F20" s="3">
        <v>2248</v>
      </c>
      <c r="G20" s="3">
        <v>0</v>
      </c>
      <c r="H20" s="3">
        <v>0</v>
      </c>
      <c r="I20" s="3">
        <f t="shared" si="0"/>
        <v>2279</v>
      </c>
      <c r="J20" s="5">
        <f t="shared" si="1"/>
        <v>2.5566811384466957E-2</v>
      </c>
      <c r="K20" s="6">
        <f>J20</f>
        <v>2.5566811384466957E-2</v>
      </c>
    </row>
    <row r="21" spans="1:11" x14ac:dyDescent="0.3">
      <c r="A21" s="1">
        <v>20</v>
      </c>
      <c r="B21" s="2" t="s">
        <v>28</v>
      </c>
      <c r="C21" s="2" t="s">
        <v>14</v>
      </c>
      <c r="D21" s="2" t="s">
        <v>29</v>
      </c>
      <c r="E21" s="3">
        <v>0</v>
      </c>
      <c r="F21" s="3">
        <v>401</v>
      </c>
      <c r="G21" s="3">
        <v>0</v>
      </c>
      <c r="H21" s="3">
        <v>0</v>
      </c>
      <c r="I21" s="3">
        <f t="shared" si="0"/>
        <v>401</v>
      </c>
      <c r="J21" s="5">
        <f t="shared" si="1"/>
        <v>4.4985920865165639E-3</v>
      </c>
      <c r="K21" s="6">
        <f>J21</f>
        <v>4.4985920865165639E-3</v>
      </c>
    </row>
    <row r="22" spans="1:11" x14ac:dyDescent="0.3">
      <c r="A22" s="1">
        <v>21</v>
      </c>
      <c r="B22" s="1" t="s">
        <v>26</v>
      </c>
      <c r="C22" s="1" t="s">
        <v>14</v>
      </c>
      <c r="D22" s="1" t="s">
        <v>15</v>
      </c>
      <c r="E22" s="3">
        <v>0</v>
      </c>
      <c r="F22" s="3">
        <v>374</v>
      </c>
      <c r="G22" s="3">
        <v>0</v>
      </c>
      <c r="H22" s="3">
        <v>0</v>
      </c>
      <c r="I22" s="3">
        <f t="shared" si="0"/>
        <v>374</v>
      </c>
      <c r="J22" s="5">
        <f t="shared" si="1"/>
        <v>4.1956943649805361E-3</v>
      </c>
      <c r="K22" s="6">
        <f>J22</f>
        <v>4.1956943649805361E-3</v>
      </c>
    </row>
    <row r="23" spans="1:11" x14ac:dyDescent="0.3">
      <c r="A23" s="1"/>
      <c r="B23" s="1"/>
      <c r="C23" s="1"/>
      <c r="D23" s="1" t="s">
        <v>31</v>
      </c>
      <c r="E23" s="3">
        <f>SUM(E2:E22)</f>
        <v>4448</v>
      </c>
      <c r="F23" s="3">
        <f t="shared" ref="F23:I23" si="2">SUM(F2:F22)</f>
        <v>72427</v>
      </c>
      <c r="G23" s="3">
        <f t="shared" si="2"/>
        <v>12064</v>
      </c>
      <c r="H23" s="3">
        <f t="shared" si="2"/>
        <v>200</v>
      </c>
      <c r="I23" s="3">
        <f t="shared" si="2"/>
        <v>89139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DE9C5-6F95-4CCB-B1AC-E2817398AF09}">
  <dimension ref="A1:K23"/>
  <sheetViews>
    <sheetView zoomScale="80" zoomScaleNormal="80" workbookViewId="0">
      <selection activeCell="L31" sqref="L31"/>
    </sheetView>
  </sheetViews>
  <sheetFormatPr defaultRowHeight="14.4" x14ac:dyDescent="0.3"/>
  <cols>
    <col min="1" max="1" width="3.44140625" bestFit="1" customWidth="1"/>
    <col min="2" max="2" width="11.5546875" bestFit="1" customWidth="1"/>
    <col min="3" max="3" width="13.5546875" bestFit="1" customWidth="1"/>
    <col min="4" max="4" width="13.44140625" bestFit="1" customWidth="1"/>
    <col min="5" max="5" width="9.77734375" customWidth="1"/>
    <col min="6" max="6" width="11" bestFit="1" customWidth="1"/>
    <col min="7" max="7" width="10.5546875" customWidth="1"/>
    <col min="8" max="8" width="9.77734375" bestFit="1" customWidth="1"/>
    <col min="9" max="9" width="15.55468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32</v>
      </c>
      <c r="F1" s="1" t="s">
        <v>33</v>
      </c>
      <c r="G1" s="1" t="s">
        <v>34</v>
      </c>
      <c r="H1" s="1" t="s">
        <v>35</v>
      </c>
      <c r="I1" s="1" t="s">
        <v>36</v>
      </c>
    </row>
    <row r="2" spans="1:11" x14ac:dyDescent="0.3">
      <c r="A2" s="1">
        <v>1</v>
      </c>
      <c r="B2" s="1" t="s">
        <v>4</v>
      </c>
      <c r="C2" s="1" t="s">
        <v>5</v>
      </c>
      <c r="D2" s="1" t="s">
        <v>6</v>
      </c>
      <c r="E2" s="3">
        <v>574</v>
      </c>
      <c r="F2" s="3">
        <v>10094</v>
      </c>
      <c r="G2" s="3">
        <v>3191</v>
      </c>
      <c r="H2" s="3">
        <v>0</v>
      </c>
      <c r="I2" s="3">
        <f>SUM(E2:H2)</f>
        <v>13859</v>
      </c>
      <c r="J2" s="5">
        <f>I2/$I$23</f>
        <v>0.16256700801163623</v>
      </c>
      <c r="K2" s="6">
        <f>SUM(J2:J7)</f>
        <v>0.70861338869925283</v>
      </c>
    </row>
    <row r="3" spans="1:11" x14ac:dyDescent="0.3">
      <c r="A3" s="1">
        <v>2</v>
      </c>
      <c r="B3" s="1" t="s">
        <v>4</v>
      </c>
      <c r="C3" s="1" t="s">
        <v>7</v>
      </c>
      <c r="D3" s="1" t="s">
        <v>8</v>
      </c>
      <c r="E3" s="3">
        <v>31</v>
      </c>
      <c r="F3" s="3">
        <v>265</v>
      </c>
      <c r="G3" s="3">
        <v>154</v>
      </c>
      <c r="H3" s="3">
        <v>0</v>
      </c>
      <c r="I3" s="3">
        <f t="shared" ref="I3:I22" si="0">SUM(E3:H3)</f>
        <v>450</v>
      </c>
      <c r="J3" s="5">
        <f t="shared" ref="J3:J22" si="1">I3/$I$23</f>
        <v>5.278530457120738E-3</v>
      </c>
      <c r="K3" s="6"/>
    </row>
    <row r="4" spans="1:11" x14ac:dyDescent="0.3">
      <c r="A4" s="1">
        <v>3</v>
      </c>
      <c r="B4" s="1" t="s">
        <v>4</v>
      </c>
      <c r="C4" s="1" t="s">
        <v>9</v>
      </c>
      <c r="D4" s="1" t="s">
        <v>10</v>
      </c>
      <c r="E4" s="3">
        <v>1072</v>
      </c>
      <c r="F4" s="3">
        <v>17641</v>
      </c>
      <c r="G4" s="3">
        <v>1481</v>
      </c>
      <c r="H4" s="3">
        <v>300</v>
      </c>
      <c r="I4" s="3">
        <f t="shared" si="0"/>
        <v>20494</v>
      </c>
      <c r="J4" s="5">
        <f t="shared" si="1"/>
        <v>0.24039600708496087</v>
      </c>
      <c r="K4" s="6"/>
    </row>
    <row r="5" spans="1:11" x14ac:dyDescent="0.3">
      <c r="A5" s="1">
        <v>4</v>
      </c>
      <c r="B5" s="1" t="s">
        <v>4</v>
      </c>
      <c r="C5" s="1" t="s">
        <v>9</v>
      </c>
      <c r="D5" s="1" t="s">
        <v>11</v>
      </c>
      <c r="E5" s="3">
        <v>672</v>
      </c>
      <c r="F5" s="3">
        <v>5012</v>
      </c>
      <c r="G5" s="3">
        <v>2005</v>
      </c>
      <c r="H5" s="3">
        <v>0</v>
      </c>
      <c r="I5" s="3">
        <f t="shared" si="0"/>
        <v>7689</v>
      </c>
      <c r="J5" s="5">
        <f t="shared" si="1"/>
        <v>9.0192490410669665E-2</v>
      </c>
      <c r="K5" s="6"/>
    </row>
    <row r="6" spans="1:11" x14ac:dyDescent="0.3">
      <c r="A6" s="1">
        <v>5</v>
      </c>
      <c r="B6" s="1" t="s">
        <v>4</v>
      </c>
      <c r="C6" s="1" t="s">
        <v>9</v>
      </c>
      <c r="D6" s="1" t="s">
        <v>12</v>
      </c>
      <c r="E6" s="3">
        <v>2223</v>
      </c>
      <c r="F6" s="3">
        <v>8050</v>
      </c>
      <c r="G6" s="3">
        <v>6326</v>
      </c>
      <c r="H6" s="3">
        <v>0</v>
      </c>
      <c r="I6" s="3">
        <f t="shared" si="0"/>
        <v>16599</v>
      </c>
      <c r="J6" s="5">
        <f t="shared" si="1"/>
        <v>0.19470739346166027</v>
      </c>
      <c r="K6" s="6"/>
    </row>
    <row r="7" spans="1:11" x14ac:dyDescent="0.3">
      <c r="A7" s="1">
        <v>6</v>
      </c>
      <c r="B7" s="1" t="s">
        <v>4</v>
      </c>
      <c r="C7" s="1" t="s">
        <v>9</v>
      </c>
      <c r="D7" s="1" t="s">
        <v>6</v>
      </c>
      <c r="E7" s="3">
        <v>4</v>
      </c>
      <c r="F7" s="3">
        <v>1264</v>
      </c>
      <c r="G7" s="3">
        <v>51</v>
      </c>
      <c r="H7" s="3">
        <v>0</v>
      </c>
      <c r="I7" s="3">
        <f t="shared" si="0"/>
        <v>1319</v>
      </c>
      <c r="J7" s="5">
        <f t="shared" si="1"/>
        <v>1.5471959273205006E-2</v>
      </c>
      <c r="K7" s="6"/>
    </row>
    <row r="8" spans="1:11" x14ac:dyDescent="0.3">
      <c r="A8" s="1">
        <v>7</v>
      </c>
      <c r="B8" s="1" t="s">
        <v>13</v>
      </c>
      <c r="C8" s="1" t="s">
        <v>14</v>
      </c>
      <c r="D8" s="1" t="s">
        <v>15</v>
      </c>
      <c r="E8" s="3">
        <v>0</v>
      </c>
      <c r="F8" s="3">
        <v>12793</v>
      </c>
      <c r="G8" s="3">
        <v>1</v>
      </c>
      <c r="H8" s="3">
        <v>0</v>
      </c>
      <c r="I8" s="3">
        <f t="shared" si="0"/>
        <v>12794</v>
      </c>
      <c r="J8" s="5">
        <f t="shared" si="1"/>
        <v>0.15007448592978381</v>
      </c>
      <c r="K8" s="6">
        <f>SUM(J8:J11)</f>
        <v>0.1716460803978839</v>
      </c>
    </row>
    <row r="9" spans="1:11" x14ac:dyDescent="0.3">
      <c r="A9" s="1">
        <v>8</v>
      </c>
      <c r="B9" s="1" t="s">
        <v>13</v>
      </c>
      <c r="C9" s="1" t="s">
        <v>14</v>
      </c>
      <c r="D9" s="1" t="s">
        <v>16</v>
      </c>
      <c r="E9" s="3">
        <v>0</v>
      </c>
      <c r="F9" s="3">
        <v>1305</v>
      </c>
      <c r="G9" s="3">
        <v>0</v>
      </c>
      <c r="H9" s="3">
        <v>0</v>
      </c>
      <c r="I9" s="3">
        <f t="shared" si="0"/>
        <v>1305</v>
      </c>
      <c r="J9" s="5">
        <f t="shared" si="1"/>
        <v>1.5307738325650138E-2</v>
      </c>
      <c r="K9" s="6"/>
    </row>
    <row r="10" spans="1:11" x14ac:dyDescent="0.3">
      <c r="A10" s="1">
        <v>9</v>
      </c>
      <c r="B10" s="1" t="s">
        <v>13</v>
      </c>
      <c r="C10" s="1" t="s">
        <v>17</v>
      </c>
      <c r="D10" s="1" t="s">
        <v>18</v>
      </c>
      <c r="E10" s="3">
        <v>3</v>
      </c>
      <c r="F10" s="3">
        <v>370</v>
      </c>
      <c r="G10" s="3">
        <v>37</v>
      </c>
      <c r="H10" s="3">
        <v>0</v>
      </c>
      <c r="I10" s="3">
        <f t="shared" si="0"/>
        <v>410</v>
      </c>
      <c r="J10" s="5">
        <f t="shared" si="1"/>
        <v>4.8093277498211162E-3</v>
      </c>
      <c r="K10" s="6"/>
    </row>
    <row r="11" spans="1:11" x14ac:dyDescent="0.3">
      <c r="A11" s="1">
        <v>10</v>
      </c>
      <c r="B11" s="1" t="s">
        <v>13</v>
      </c>
      <c r="C11" s="1" t="s">
        <v>17</v>
      </c>
      <c r="D11" s="1" t="s">
        <v>19</v>
      </c>
      <c r="E11" s="3">
        <v>1</v>
      </c>
      <c r="F11" s="3">
        <v>100</v>
      </c>
      <c r="G11" s="3">
        <v>23</v>
      </c>
      <c r="H11" s="3">
        <v>0</v>
      </c>
      <c r="I11" s="3">
        <f t="shared" si="0"/>
        <v>124</v>
      </c>
      <c r="J11" s="5">
        <f t="shared" si="1"/>
        <v>1.4545283926288256E-3</v>
      </c>
      <c r="K11" s="6"/>
    </row>
    <row r="12" spans="1:11" x14ac:dyDescent="0.3">
      <c r="A12" s="1">
        <v>11</v>
      </c>
      <c r="B12" s="1" t="s">
        <v>20</v>
      </c>
      <c r="C12" s="1" t="s">
        <v>9</v>
      </c>
      <c r="D12" s="1" t="s">
        <v>27</v>
      </c>
      <c r="E12" s="3">
        <v>0</v>
      </c>
      <c r="F12" s="3">
        <v>0</v>
      </c>
      <c r="G12" s="3">
        <v>0</v>
      </c>
      <c r="H12" s="3">
        <v>0</v>
      </c>
      <c r="I12" s="3">
        <f t="shared" si="0"/>
        <v>0</v>
      </c>
      <c r="J12" s="5">
        <f t="shared" si="1"/>
        <v>0</v>
      </c>
      <c r="K12" s="6">
        <f>J12</f>
        <v>0</v>
      </c>
    </row>
    <row r="13" spans="1:11" x14ac:dyDescent="0.3">
      <c r="A13" s="1">
        <v>12</v>
      </c>
      <c r="B13" s="1" t="s">
        <v>21</v>
      </c>
      <c r="C13" s="1" t="s">
        <v>14</v>
      </c>
      <c r="D13" s="1" t="s">
        <v>22</v>
      </c>
      <c r="E13" s="3">
        <v>0</v>
      </c>
      <c r="F13" s="3">
        <v>1273</v>
      </c>
      <c r="G13" s="3">
        <v>0</v>
      </c>
      <c r="H13" s="3">
        <v>0</v>
      </c>
      <c r="I13" s="3">
        <f t="shared" si="0"/>
        <v>1273</v>
      </c>
      <c r="J13" s="5">
        <f t="shared" si="1"/>
        <v>1.4932376159810442E-2</v>
      </c>
      <c r="K13" s="6">
        <f>SUM(J13:J17)</f>
        <v>7.6386200748378333E-2</v>
      </c>
    </row>
    <row r="14" spans="1:11" x14ac:dyDescent="0.3">
      <c r="A14" s="1">
        <v>13</v>
      </c>
      <c r="B14" s="1" t="s">
        <v>21</v>
      </c>
      <c r="C14" s="1" t="s">
        <v>9</v>
      </c>
      <c r="D14" s="1" t="s">
        <v>10</v>
      </c>
      <c r="E14" s="3">
        <v>2</v>
      </c>
      <c r="F14" s="3">
        <v>4715</v>
      </c>
      <c r="G14" s="3">
        <v>31</v>
      </c>
      <c r="H14" s="3">
        <v>0</v>
      </c>
      <c r="I14" s="3">
        <f t="shared" si="0"/>
        <v>4748</v>
      </c>
      <c r="J14" s="5">
        <f t="shared" si="1"/>
        <v>5.5694361356465029E-2</v>
      </c>
      <c r="K14" s="6"/>
    </row>
    <row r="15" spans="1:11" x14ac:dyDescent="0.3">
      <c r="A15" s="1">
        <v>14</v>
      </c>
      <c r="B15" s="1" t="s">
        <v>21</v>
      </c>
      <c r="C15" s="1" t="s">
        <v>9</v>
      </c>
      <c r="D15" s="1" t="s">
        <v>11</v>
      </c>
      <c r="E15" s="3">
        <v>0</v>
      </c>
      <c r="F15" s="3">
        <v>471</v>
      </c>
      <c r="G15" s="3">
        <v>18</v>
      </c>
      <c r="H15" s="3">
        <v>0</v>
      </c>
      <c r="I15" s="3">
        <f t="shared" si="0"/>
        <v>489</v>
      </c>
      <c r="J15" s="5">
        <f t="shared" si="1"/>
        <v>5.7360030967378685E-3</v>
      </c>
      <c r="K15" s="6"/>
    </row>
    <row r="16" spans="1:11" x14ac:dyDescent="0.3">
      <c r="A16" s="1">
        <v>15</v>
      </c>
      <c r="B16" s="1" t="s">
        <v>21</v>
      </c>
      <c r="C16" s="1" t="s">
        <v>9</v>
      </c>
      <c r="D16" s="1" t="s">
        <v>6</v>
      </c>
      <c r="E16" s="3">
        <v>0</v>
      </c>
      <c r="F16" s="3">
        <v>0</v>
      </c>
      <c r="G16" s="3">
        <v>0</v>
      </c>
      <c r="H16" s="3">
        <v>0</v>
      </c>
      <c r="I16" s="3">
        <f t="shared" si="0"/>
        <v>0</v>
      </c>
      <c r="J16" s="5">
        <f t="shared" si="1"/>
        <v>0</v>
      </c>
      <c r="K16" s="6"/>
    </row>
    <row r="17" spans="1:11" x14ac:dyDescent="0.3">
      <c r="A17" s="1">
        <v>16</v>
      </c>
      <c r="B17" s="1" t="s">
        <v>21</v>
      </c>
      <c r="C17" s="1" t="s">
        <v>7</v>
      </c>
      <c r="D17" s="1" t="s">
        <v>37</v>
      </c>
      <c r="E17" s="3">
        <v>0</v>
      </c>
      <c r="F17" s="3">
        <v>0</v>
      </c>
      <c r="G17" s="3">
        <v>2</v>
      </c>
      <c r="H17" s="3">
        <v>0</v>
      </c>
      <c r="I17" s="3">
        <f t="shared" si="0"/>
        <v>2</v>
      </c>
      <c r="J17" s="5">
        <f t="shared" si="1"/>
        <v>2.3460135364981057E-5</v>
      </c>
      <c r="K17" s="6"/>
    </row>
    <row r="18" spans="1:11" x14ac:dyDescent="0.3">
      <c r="A18" s="1">
        <v>17</v>
      </c>
      <c r="B18" s="1" t="s">
        <v>23</v>
      </c>
      <c r="C18" s="1" t="s">
        <v>14</v>
      </c>
      <c r="D18" s="1" t="s">
        <v>22</v>
      </c>
      <c r="E18" s="3">
        <v>0</v>
      </c>
      <c r="F18" s="3">
        <v>0</v>
      </c>
      <c r="G18" s="3">
        <v>0</v>
      </c>
      <c r="H18" s="3">
        <v>0</v>
      </c>
      <c r="I18" s="3">
        <f t="shared" si="0"/>
        <v>0</v>
      </c>
      <c r="J18" s="5">
        <f t="shared" si="1"/>
        <v>0</v>
      </c>
      <c r="K18" s="6">
        <f>SUM(J18:J19)</f>
        <v>0</v>
      </c>
    </row>
    <row r="19" spans="1:11" x14ac:dyDescent="0.3">
      <c r="A19" s="1">
        <v>18</v>
      </c>
      <c r="B19" s="1" t="s">
        <v>23</v>
      </c>
      <c r="C19" s="1" t="s">
        <v>9</v>
      </c>
      <c r="D19" s="1" t="s">
        <v>10</v>
      </c>
      <c r="E19" s="3">
        <v>0</v>
      </c>
      <c r="F19" s="3">
        <v>0</v>
      </c>
      <c r="G19" s="3">
        <v>0</v>
      </c>
      <c r="H19" s="3">
        <v>0</v>
      </c>
      <c r="I19" s="3">
        <f t="shared" si="0"/>
        <v>0</v>
      </c>
      <c r="J19" s="5">
        <f t="shared" si="1"/>
        <v>0</v>
      </c>
      <c r="K19" s="6"/>
    </row>
    <row r="20" spans="1:11" x14ac:dyDescent="0.3">
      <c r="A20" s="1">
        <v>19</v>
      </c>
      <c r="B20" s="1" t="s">
        <v>24</v>
      </c>
      <c r="C20" s="1" t="s">
        <v>14</v>
      </c>
      <c r="D20" s="1" t="s">
        <v>25</v>
      </c>
      <c r="E20" s="3">
        <v>31</v>
      </c>
      <c r="F20" s="3">
        <v>2966</v>
      </c>
      <c r="G20" s="3">
        <v>0</v>
      </c>
      <c r="H20" s="3">
        <v>0</v>
      </c>
      <c r="I20" s="3">
        <f t="shared" si="0"/>
        <v>2997</v>
      </c>
      <c r="J20" s="5">
        <f t="shared" si="1"/>
        <v>3.5155012844424113E-2</v>
      </c>
      <c r="K20" s="6">
        <f>J20</f>
        <v>3.5155012844424113E-2</v>
      </c>
    </row>
    <row r="21" spans="1:11" x14ac:dyDescent="0.3">
      <c r="A21" s="1">
        <v>20</v>
      </c>
      <c r="B21" s="2" t="s">
        <v>28</v>
      </c>
      <c r="C21" s="2" t="s">
        <v>14</v>
      </c>
      <c r="D21" s="2" t="s">
        <v>29</v>
      </c>
      <c r="E21" s="3">
        <v>4</v>
      </c>
      <c r="F21" s="3">
        <v>274</v>
      </c>
      <c r="G21" s="3">
        <v>0</v>
      </c>
      <c r="H21" s="3">
        <v>0</v>
      </c>
      <c r="I21" s="3">
        <f t="shared" si="0"/>
        <v>278</v>
      </c>
      <c r="J21" s="5">
        <f t="shared" si="1"/>
        <v>3.2609588157323666E-3</v>
      </c>
      <c r="K21" s="6">
        <f>J21</f>
        <v>3.2609588157323666E-3</v>
      </c>
    </row>
    <row r="22" spans="1:11" x14ac:dyDescent="0.3">
      <c r="A22" s="1">
        <v>21</v>
      </c>
      <c r="B22" s="1" t="s">
        <v>26</v>
      </c>
      <c r="C22" s="1" t="s">
        <v>14</v>
      </c>
      <c r="D22" s="1" t="s">
        <v>15</v>
      </c>
      <c r="E22" s="3">
        <v>4</v>
      </c>
      <c r="F22" s="3">
        <v>417</v>
      </c>
      <c r="G22" s="3">
        <v>0</v>
      </c>
      <c r="H22" s="3">
        <v>0</v>
      </c>
      <c r="I22" s="3">
        <f t="shared" si="0"/>
        <v>421</v>
      </c>
      <c r="J22" s="5">
        <f t="shared" si="1"/>
        <v>4.9383584943285125E-3</v>
      </c>
      <c r="K22" s="6">
        <f>J22</f>
        <v>4.9383584943285125E-3</v>
      </c>
    </row>
    <row r="23" spans="1:11" x14ac:dyDescent="0.3">
      <c r="A23" s="1"/>
      <c r="B23" s="1"/>
      <c r="C23" s="1"/>
      <c r="D23" s="2" t="s">
        <v>31</v>
      </c>
      <c r="E23" s="3">
        <f>SUM(E2:E22)</f>
        <v>4621</v>
      </c>
      <c r="F23" s="3">
        <f t="shared" ref="F23:I23" si="2">SUM(F2:F22)</f>
        <v>67010</v>
      </c>
      <c r="G23" s="3">
        <f t="shared" si="2"/>
        <v>13320</v>
      </c>
      <c r="H23" s="3">
        <f t="shared" si="2"/>
        <v>300</v>
      </c>
      <c r="I23" s="3">
        <f t="shared" si="2"/>
        <v>85251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TOTAL ALL</vt:lpstr>
      <vt:lpstr>KLINIK</vt:lpstr>
      <vt:lpstr>RUMAH SAKIT</vt:lpstr>
      <vt:lpstr>APOTEK</vt:lpstr>
      <vt:lpstr>PUSKESMAS</vt:lpstr>
      <vt:lpstr>2022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TUF</dc:creator>
  <cp:lastModifiedBy>ASUS TUF</cp:lastModifiedBy>
  <dcterms:created xsi:type="dcterms:W3CDTF">2025-05-07T14:22:46Z</dcterms:created>
  <dcterms:modified xsi:type="dcterms:W3CDTF">2025-07-09T16:26:28Z</dcterms:modified>
</cp:coreProperties>
</file>